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\мироцьке\"/>
    </mc:Choice>
  </mc:AlternateContent>
  <bookViews>
    <workbookView xWindow="0" yWindow="0" windowWidth="20490" windowHeight="7155"/>
  </bookViews>
  <sheets>
    <sheet name="Основні" sheetId="1" r:id="rId1"/>
    <sheet name="МШП" sheetId="2" r:id="rId2"/>
  </sheets>
  <externalReferences>
    <externalReference r:id="rId3"/>
  </externalReferences>
  <definedNames>
    <definedName name="_xlnm.Print_Area" localSheetId="0">Основні!$A$1:$O$176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7" i="1" l="1"/>
  <c r="K97" i="1"/>
  <c r="J97" i="1"/>
  <c r="I97" i="1" l="1"/>
  <c r="H116" i="2" l="1"/>
  <c r="H115" i="2"/>
  <c r="L163" i="1"/>
  <c r="K163" i="1"/>
  <c r="J163" i="1"/>
  <c r="I117" i="1"/>
  <c r="I118" i="1" s="1"/>
  <c r="L42" i="1"/>
  <c r="K39" i="1"/>
  <c r="L39" i="1" s="1"/>
  <c r="G55" i="2" l="1"/>
  <c r="G21" i="2"/>
  <c r="G22" i="2"/>
  <c r="K59" i="1"/>
  <c r="L59" i="1" s="1"/>
  <c r="K58" i="1"/>
  <c r="L58" i="1" s="1"/>
  <c r="K57" i="1"/>
  <c r="L57" i="1" s="1"/>
  <c r="K56" i="1"/>
  <c r="L56" i="1" s="1"/>
  <c r="K55" i="1"/>
  <c r="L55" i="1" s="1"/>
  <c r="K67" i="1"/>
  <c r="L67" i="1" s="1"/>
  <c r="K66" i="1"/>
  <c r="L66" i="1" s="1"/>
  <c r="K65" i="1"/>
  <c r="L65" i="1" s="1"/>
  <c r="K64" i="1"/>
  <c r="L64" i="1" s="1"/>
  <c r="K63" i="1"/>
  <c r="L63" i="1" s="1"/>
  <c r="L62" i="1"/>
  <c r="K14" i="1"/>
  <c r="K18" i="1"/>
  <c r="K20" i="1"/>
  <c r="G108" i="2"/>
  <c r="G49" i="2"/>
  <c r="K141" i="1" l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16" i="1"/>
  <c r="K115" i="1"/>
  <c r="K112" i="1"/>
  <c r="K101" i="1"/>
  <c r="K95" i="1"/>
  <c r="K85" i="1"/>
  <c r="K84" i="1"/>
  <c r="K83" i="1"/>
  <c r="K82" i="1"/>
  <c r="K81" i="1"/>
  <c r="K80" i="1"/>
  <c r="K79" i="1"/>
  <c r="K75" i="1"/>
  <c r="K78" i="1"/>
  <c r="K77" i="1"/>
  <c r="K76" i="1"/>
  <c r="K74" i="1"/>
  <c r="K73" i="1"/>
  <c r="K90" i="1"/>
  <c r="K89" i="1"/>
  <c r="K88" i="1"/>
  <c r="K72" i="1"/>
  <c r="K69" i="1"/>
  <c r="K68" i="1"/>
  <c r="K54" i="1"/>
  <c r="K53" i="1"/>
  <c r="K52" i="1"/>
  <c r="K51" i="1"/>
  <c r="K50" i="1"/>
  <c r="K48" i="1"/>
  <c r="K49" i="1"/>
  <c r="K28" i="1"/>
  <c r="K19" i="1"/>
  <c r="K17" i="1"/>
  <c r="K16" i="1"/>
  <c r="K15" i="1"/>
  <c r="K13" i="1"/>
  <c r="K70" i="1" l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21" i="1"/>
  <c r="G95" i="2" l="1"/>
  <c r="G109" i="2"/>
  <c r="G48" i="2"/>
  <c r="G50" i="2"/>
  <c r="G51" i="2"/>
  <c r="L94" i="1"/>
  <c r="L93" i="1"/>
  <c r="L92" i="1"/>
  <c r="L91" i="1"/>
  <c r="L38" i="1"/>
  <c r="L37" i="1"/>
  <c r="K142" i="1" l="1"/>
  <c r="K143" i="1" s="1"/>
  <c r="K137" i="1"/>
  <c r="K138" i="1" s="1"/>
  <c r="K96" i="1"/>
  <c r="K43" i="1"/>
  <c r="L32" i="1"/>
  <c r="L33" i="1"/>
  <c r="L34" i="1"/>
  <c r="L35" i="1"/>
  <c r="L36" i="1"/>
  <c r="L31" i="1"/>
  <c r="L88" i="1"/>
  <c r="L89" i="1"/>
  <c r="L90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95" i="1"/>
  <c r="L72" i="1"/>
  <c r="K156" i="1"/>
  <c r="K157" i="1" s="1"/>
  <c r="L150" i="1"/>
  <c r="L151" i="1"/>
  <c r="L152" i="1"/>
  <c r="L153" i="1"/>
  <c r="L154" i="1"/>
  <c r="L155" i="1"/>
  <c r="L149" i="1"/>
  <c r="K117" i="1"/>
  <c r="K118" i="1" s="1"/>
  <c r="L106" i="1"/>
  <c r="L107" i="1"/>
  <c r="L108" i="1"/>
  <c r="L109" i="1"/>
  <c r="L112" i="1"/>
  <c r="L115" i="1"/>
  <c r="L116" i="1"/>
  <c r="K102" i="1"/>
  <c r="K103" i="1" s="1"/>
  <c r="L101" i="1"/>
  <c r="L100" i="1"/>
  <c r="L48" i="1"/>
  <c r="L49" i="1"/>
  <c r="L50" i="1"/>
  <c r="L51" i="1"/>
  <c r="L52" i="1"/>
  <c r="L53" i="1"/>
  <c r="L54" i="1"/>
  <c r="L68" i="1"/>
  <c r="L69" i="1"/>
  <c r="L47" i="1"/>
  <c r="K2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8" i="1"/>
  <c r="L10" i="1"/>
  <c r="J117" i="1"/>
  <c r="J118" i="1" s="1"/>
  <c r="J70" i="1"/>
  <c r="K44" i="1" l="1"/>
  <c r="L117" i="1"/>
  <c r="L118" i="1" s="1"/>
  <c r="L96" i="1"/>
  <c r="L29" i="1"/>
  <c r="L70" i="1"/>
  <c r="L102" i="1"/>
  <c r="L103" i="1" s="1"/>
  <c r="L156" i="1"/>
  <c r="L157" i="1" s="1"/>
  <c r="L43" i="1"/>
  <c r="L137" i="1"/>
  <c r="L138" i="1" s="1"/>
  <c r="I96" i="1"/>
  <c r="J156" i="1"/>
  <c r="J157" i="1" s="1"/>
  <c r="I156" i="1"/>
  <c r="I157" i="1" s="1"/>
  <c r="J137" i="1"/>
  <c r="J138" i="1" s="1"/>
  <c r="I137" i="1"/>
  <c r="I138" i="1" s="1"/>
  <c r="J102" i="1"/>
  <c r="J103" i="1" s="1"/>
  <c r="I102" i="1"/>
  <c r="I103" i="1" s="1"/>
  <c r="J96" i="1"/>
  <c r="I70" i="1"/>
  <c r="J43" i="1"/>
  <c r="I43" i="1"/>
  <c r="J29" i="1"/>
  <c r="I29" i="1"/>
  <c r="G52" i="2"/>
  <c r="F53" i="2"/>
  <c r="H111" i="2"/>
  <c r="F111" i="2"/>
  <c r="G110" i="2"/>
  <c r="L44" i="1" l="1"/>
  <c r="K144" i="1"/>
  <c r="K176" i="1" s="1"/>
  <c r="I44" i="1"/>
  <c r="J44" i="1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9" i="2" l="1"/>
  <c r="G20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J141" i="1" l="1"/>
  <c r="I141" i="1"/>
  <c r="J142" i="1" l="1"/>
  <c r="J144" i="1" s="1"/>
  <c r="J176" i="1" s="1"/>
  <c r="L141" i="1"/>
  <c r="L142" i="1" s="1"/>
  <c r="J143" i="1" l="1"/>
  <c r="L143" i="1"/>
  <c r="L144" i="1"/>
  <c r="L176" i="1" s="1"/>
  <c r="H53" i="2"/>
</calcChain>
</file>

<file path=xl/sharedStrings.xml><?xml version="1.0" encoding="utf-8"?>
<sst xmlns="http://schemas.openxmlformats.org/spreadsheetml/2006/main" count="500" uniqueCount="278">
  <si>
    <t>Додаток 1 до Передавального акту Мироцької сільської ради.Необоротні активи</t>
  </si>
  <si>
    <t>№ з/п</t>
  </si>
  <si>
    <t>Рахунок, субрахунок</t>
  </si>
  <si>
    <t>Найменування, стисла характеристика та призначення об'єкта            (пооб'єктно)</t>
  </si>
  <si>
    <t>Рік випуску (будівництва) чи дата придбання (введення в експуатацію) та виготовлення</t>
  </si>
  <si>
    <t>Номер</t>
  </si>
  <si>
    <t>інвентарний/номе     нклатурний</t>
  </si>
  <si>
    <t>заводський</t>
  </si>
  <si>
    <t>паспорта</t>
  </si>
  <si>
    <t>Один.    Вимір.</t>
  </si>
  <si>
    <t>За даними бухгалтирського обліку</t>
  </si>
  <si>
    <t>кількість</t>
  </si>
  <si>
    <t>первісна (переоцінена) вартість</t>
  </si>
  <si>
    <t>сума зносу (накопиченої амортизації)</t>
  </si>
  <si>
    <t>балансова вартість</t>
  </si>
  <si>
    <t>строк корисного використання</t>
  </si>
  <si>
    <t>Інші відомості</t>
  </si>
  <si>
    <t>1013 Будинки,споруди та передавальні пристрої</t>
  </si>
  <si>
    <t>шт.</t>
  </si>
  <si>
    <t>1015 Транспортні засоби</t>
  </si>
  <si>
    <t>1016 Інструменти,прилади та інвентар</t>
  </si>
  <si>
    <t>СТ "Школярик"</t>
  </si>
  <si>
    <t>РАЗОМ ЗА РАХУНОК 101 "Основгі засоби та інвестеційна нерухомість розпорядників бюджетних коштів"</t>
  </si>
  <si>
    <t>1111                    Музейні фонди</t>
  </si>
  <si>
    <t>1112          Бібліотечні фонди</t>
  </si>
  <si>
    <t>1113           Малоцінні необоротні матеріальні активи</t>
  </si>
  <si>
    <t>1114 Білизна,постільні речі,одяг та взуття</t>
  </si>
  <si>
    <t>1115             Інвентарна тара</t>
  </si>
  <si>
    <t>1116       Необоротні матеріальні активи спецального призначення</t>
  </si>
  <si>
    <t>РАЗОМ ЗА РАХУНОК 111 "Інші необоротні матеріальні активи розпорядників бюджетних коштів"</t>
  </si>
  <si>
    <t>1211                       Авторські та суміжні з ними права</t>
  </si>
  <si>
    <t>1212                    Права користування природними ресурсами</t>
  </si>
  <si>
    <t>1213                     Права на знаки для товарів і послуг</t>
  </si>
  <si>
    <t>1214                     Права користування майном</t>
  </si>
  <si>
    <t>1216                        Інші нематеріальні активи</t>
  </si>
  <si>
    <t>РАЗОМ ЗА РАХУНКОМ 121 "Нематеріальні активи розпорядників бюджетних коштів"</t>
  </si>
  <si>
    <t>1311               Капітальні інвестиції в основні засоби</t>
  </si>
  <si>
    <t>1312               Капітальні інвестиції в інші необоротні матеріальні активи</t>
  </si>
  <si>
    <t>1313             Капітальні інвестиції в нематеріальні активи</t>
  </si>
  <si>
    <t>1314             Капітальні інвестиції в довгострокові біологічні активи</t>
  </si>
  <si>
    <t>РАЗОМ ЗА РАХУНКОМ 131 "Капітальні інвестиції"</t>
  </si>
  <si>
    <t>УСЬОГО НЕОБОРОТНИХ АКТИВІВ</t>
  </si>
  <si>
    <t>Матеріальні цінності</t>
  </si>
  <si>
    <t>найменування, вид, сорт, група (за кожним найменування)</t>
  </si>
  <si>
    <t>номенклатураний номер (за наявності)</t>
  </si>
  <si>
    <t>Одиниця виміру</t>
  </si>
  <si>
    <t>За даними бухгалтерського обліку</t>
  </si>
  <si>
    <t xml:space="preserve">вартість </t>
  </si>
  <si>
    <t>сума</t>
  </si>
  <si>
    <t>Інші відомості або примітки</t>
  </si>
  <si>
    <t>Рахунок,субрахунок</t>
  </si>
  <si>
    <t>Додаток 2 до Передавального акту Мироцької сільської ради "Запаси"</t>
  </si>
  <si>
    <t xml:space="preserve">1511                Продукти харчування </t>
  </si>
  <si>
    <t>1512          Медекаменти та перев'язувальні матеріали</t>
  </si>
  <si>
    <t>1513                  Будівельні матеріали</t>
  </si>
  <si>
    <t>1514                   Пально-мастильні матеріали</t>
  </si>
  <si>
    <t>1515                    Запасні частини</t>
  </si>
  <si>
    <t xml:space="preserve">1516                            Тара    </t>
  </si>
  <si>
    <t>1517                   Сировина і матеріали</t>
  </si>
  <si>
    <t>1518                          Інші виробничі запаси</t>
  </si>
  <si>
    <t>РАЗОМ ЗА РАХУНКОМ 151 "Виробничі запаси розпорядників бюджетних коштів"</t>
  </si>
  <si>
    <t>РАЗОМ ЗА РАХУНКОМ 171 "Біологічні активи розпорядників бюджетних коштів"</t>
  </si>
  <si>
    <t>1713                  Поточні біологічні активи рослиництва</t>
  </si>
  <si>
    <t>1714                  Поточні біологічні активи рослиництва</t>
  </si>
  <si>
    <t>1811                        Готова продукція</t>
  </si>
  <si>
    <t>1814                   Державні матеріальні резерви та запаси</t>
  </si>
  <si>
    <t>1815                        Активи для розподілу,передачі,продажу</t>
  </si>
  <si>
    <t>1816                            Інші нефінансові активи</t>
  </si>
  <si>
    <t>УСЬОГО ЗАПАСІВ</t>
  </si>
  <si>
    <t>Сейфи</t>
  </si>
  <si>
    <t>Інформацій стінка</t>
  </si>
  <si>
    <t>Пісочниця</t>
  </si>
  <si>
    <t>Лавка із спинкою</t>
  </si>
  <si>
    <t>Багатоф пристрй ч/б HPLJROM 127 tn</t>
  </si>
  <si>
    <t>Стіл 2х тумбов</t>
  </si>
  <si>
    <t>Водонагр Zanyssi</t>
  </si>
  <si>
    <t>Засіб КЗІ Флеш СДО</t>
  </si>
  <si>
    <t>Газопокосарка ALCOCLASSIC4,66</t>
  </si>
  <si>
    <t>Тример</t>
  </si>
  <si>
    <t>Аератор Combi</t>
  </si>
  <si>
    <t>Рекламна рамка</t>
  </si>
  <si>
    <t>Екран Logan PRT1</t>
  </si>
  <si>
    <t>Урни /галька/</t>
  </si>
  <si>
    <t>Розтяжки новоріч</t>
  </si>
  <si>
    <t>Драбина</t>
  </si>
  <si>
    <t>Джерело безпереб живл Cyber Pover</t>
  </si>
  <si>
    <t>Тумба мобільна 402*501*490</t>
  </si>
  <si>
    <t>Тумб з двер і нішею</t>
  </si>
  <si>
    <t>Пол книж без скла 802*240*358</t>
  </si>
  <si>
    <t>Пенал низ з двер, шухл, ніш 400*400*1100</t>
  </si>
  <si>
    <t>Тумба з 3 шухляд</t>
  </si>
  <si>
    <t>Секція вер відкр мал 425*415*860</t>
  </si>
  <si>
    <t>Засіб КЗІ Медок</t>
  </si>
  <si>
    <t>Дорожний стенд</t>
  </si>
  <si>
    <t>Символіка України</t>
  </si>
  <si>
    <t>Дошка оголошень</t>
  </si>
  <si>
    <t>Інформаційн стенд</t>
  </si>
  <si>
    <t>Світильн вул освітл</t>
  </si>
  <si>
    <t>Люк каналізаційний</t>
  </si>
  <si>
    <t>Лавки паркові</t>
  </si>
  <si>
    <t>Відео камDahua2,8</t>
  </si>
  <si>
    <t xml:space="preserve">   "      3,6 мм</t>
  </si>
  <si>
    <t>Жорсткий диск 1 ТБ</t>
  </si>
  <si>
    <t>Комутатор РОЕ1005</t>
  </si>
  <si>
    <t>Світильн вул освітл світлод 50W</t>
  </si>
  <si>
    <t>Дзеркало дор 900мм</t>
  </si>
  <si>
    <t>Дор знак 2,1(1типор)</t>
  </si>
  <si>
    <t>Світ вул Massive</t>
  </si>
  <si>
    <t>Фон вул Евросвет</t>
  </si>
  <si>
    <t>Квітник квадр кор</t>
  </si>
  <si>
    <t>Охоронна сигналіз ППК Оріон-8Т.3.2</t>
  </si>
  <si>
    <t>Акумулятор FEP127</t>
  </si>
  <si>
    <t>КабельSVF 6*0,22</t>
  </si>
  <si>
    <t>РадіоконтролерU1HS</t>
  </si>
  <si>
    <t>Монтажний комплект</t>
  </si>
  <si>
    <t>Система відеоспост Відеокамера Dahua</t>
  </si>
  <si>
    <t>РоЕ Інжектор</t>
  </si>
  <si>
    <t>Рое Комутатор</t>
  </si>
  <si>
    <t>Комутатор TP-LINK</t>
  </si>
  <si>
    <t>Прожектор LW9-100IR</t>
  </si>
  <si>
    <t>Медіаконвертер</t>
  </si>
  <si>
    <t>Коробка монтажна</t>
  </si>
  <si>
    <t>Бокс телекомун 300</t>
  </si>
  <si>
    <t>Кабель OK-NET м</t>
  </si>
  <si>
    <t>Кабель оптичний м</t>
  </si>
  <si>
    <t>Кроншт для відеокам</t>
  </si>
  <si>
    <t>Роз"єм</t>
  </si>
  <si>
    <t>Колодка елект 3 гн</t>
  </si>
  <si>
    <t>Стрічка бандажна м</t>
  </si>
  <si>
    <t>Скрепа</t>
  </si>
  <si>
    <t>Натяж анкер зажим</t>
  </si>
  <si>
    <t>Вул світ LED Евросв з кронштейнами</t>
  </si>
  <si>
    <t>Лавка парк без спин</t>
  </si>
  <si>
    <t>Лавка парк з спин</t>
  </si>
  <si>
    <t>Вул світ LED Евросв 50 Вт</t>
  </si>
  <si>
    <t>Вул світ LED Евросв 100 Вт</t>
  </si>
  <si>
    <t>Машина углошлиф</t>
  </si>
  <si>
    <t>Шуруповерт Зеніт</t>
  </si>
  <si>
    <t>Коврик гумовий</t>
  </si>
  <si>
    <t>Фонарь вуличний</t>
  </si>
  <si>
    <t>Мотокоса з ножиц</t>
  </si>
  <si>
    <t>Акумул ножиці</t>
  </si>
  <si>
    <t>Обприск акумул</t>
  </si>
  <si>
    <t>Світил парковий</t>
  </si>
  <si>
    <t>Люк канал зелен</t>
  </si>
  <si>
    <t>Подрібнювач гілок</t>
  </si>
  <si>
    <t>РАЗОМ ЗА РАХУНКОМ 181 "Інші нефінансові активи розпорядників бюджетних коштів"</t>
  </si>
  <si>
    <t>Вул Калинівка</t>
  </si>
  <si>
    <t>В.Дружби Гора</t>
  </si>
  <si>
    <t>Пр.Шевченка</t>
  </si>
  <si>
    <t>вул Соборна</t>
  </si>
  <si>
    <t>Вул Степова</t>
  </si>
  <si>
    <t>Вул Дружби поле</t>
  </si>
  <si>
    <t>Вул Дружби ставок</t>
  </si>
  <si>
    <t>Тех док стадіон</t>
  </si>
  <si>
    <t>В Соборна до клад</t>
  </si>
  <si>
    <t>В Централ до б 8,10</t>
  </si>
  <si>
    <t>В Виноградна</t>
  </si>
  <si>
    <t>Вул дружби розшир</t>
  </si>
  <si>
    <t>Принт Samsyng</t>
  </si>
  <si>
    <t>Пожеж автомоб</t>
  </si>
  <si>
    <t>Crisbi /ДНЗ,секрет/</t>
  </si>
  <si>
    <t>Комп комп  ВОС</t>
  </si>
  <si>
    <t>Комп Комп Землв</t>
  </si>
  <si>
    <t>Комп комп Паспор</t>
  </si>
  <si>
    <t>Система відеосп</t>
  </si>
  <si>
    <t>Комп Комп Гол бух</t>
  </si>
  <si>
    <t>Принтер багатофун</t>
  </si>
  <si>
    <t>Проектор Aser P1286</t>
  </si>
  <si>
    <t>Газонокосарка</t>
  </si>
  <si>
    <t>Бензокосарка</t>
  </si>
  <si>
    <t xml:space="preserve">Відеореєстратор </t>
  </si>
  <si>
    <t>Багато функ пристр ч/б</t>
  </si>
  <si>
    <t>Ноутбук бух</t>
  </si>
  <si>
    <t>Відеокам+інжектор</t>
  </si>
  <si>
    <t>Відвал для снігу</t>
  </si>
  <si>
    <t>Розкидач суміші</t>
  </si>
  <si>
    <t>парк</t>
  </si>
  <si>
    <t>Пісочн з криш Божа</t>
  </si>
  <si>
    <t>Гірка велика</t>
  </si>
  <si>
    <t>Гойдал Гелікоптер</t>
  </si>
  <si>
    <t>Косілка</t>
  </si>
  <si>
    <t>Високоріз</t>
  </si>
  <si>
    <t>Гойдал"Гелікоптер"</t>
  </si>
  <si>
    <t>Карусель</t>
  </si>
  <si>
    <t>Балансир велик</t>
  </si>
  <si>
    <t xml:space="preserve">Гойд подв на ланц </t>
  </si>
  <si>
    <t>Мотокоса</t>
  </si>
  <si>
    <t>Дит майдан Центр</t>
  </si>
  <si>
    <t>Стінка Ірина</t>
  </si>
  <si>
    <t>Виборчі скриньки</t>
  </si>
  <si>
    <t>Лінія електроп Калинів</t>
  </si>
  <si>
    <t>Бензопила MS260N40см</t>
  </si>
  <si>
    <t>К-т дит площ парк</t>
  </si>
  <si>
    <t>1014                Машини та обладнання</t>
  </si>
  <si>
    <t>1010         Інвестиційна нерухомість</t>
  </si>
  <si>
    <t>1011                   Земельні ділянки</t>
  </si>
  <si>
    <t>1012            Капітальні витрати на поліпшення земель</t>
  </si>
  <si>
    <t>1017                Тварини та багаторічні насадження</t>
  </si>
  <si>
    <t>Туя західна Smarag</t>
  </si>
  <si>
    <t>Туя зах Golden</t>
  </si>
  <si>
    <t>Ялина колюча</t>
  </si>
  <si>
    <t>Липа Європейська</t>
  </si>
  <si>
    <t>Слива Пісарді</t>
  </si>
  <si>
    <t>Туя західна</t>
  </si>
  <si>
    <t>Дерен білий</t>
  </si>
  <si>
    <t>Спірея</t>
  </si>
  <si>
    <t>Ялівець</t>
  </si>
  <si>
    <t>Клен гостролист</t>
  </si>
  <si>
    <t>Ялівець Ра (С4)</t>
  </si>
  <si>
    <t>Модрина европ</t>
  </si>
  <si>
    <t>Мигдаль кущов</t>
  </si>
  <si>
    <t>Ліщина крупна</t>
  </si>
  <si>
    <t>Платан іспанськ</t>
  </si>
  <si>
    <t>1018                        Інші основні засоби</t>
  </si>
  <si>
    <t>1117              Природні ресурси</t>
  </si>
  <si>
    <t>1118                        Інші необоротні активи</t>
  </si>
  <si>
    <t>1215                     Права на об'єкти промислової власності</t>
  </si>
  <si>
    <t>Стіл письмововий</t>
  </si>
  <si>
    <t>Тумба 3-х шухлядна</t>
  </si>
  <si>
    <t>Стіл комп"ютер</t>
  </si>
  <si>
    <t>Стіл комп"ют кутов</t>
  </si>
  <si>
    <t>Вішалка клуб</t>
  </si>
  <si>
    <t>Пенал</t>
  </si>
  <si>
    <t>Підставка під сист бл</t>
  </si>
  <si>
    <t>Люкиканалізаційні</t>
  </si>
  <si>
    <t>Засіб КЗІ Токен-1</t>
  </si>
  <si>
    <t>ВСЬОГО по Управління МШП:</t>
  </si>
  <si>
    <t>ВСЬОГО по Благоустрій:</t>
  </si>
  <si>
    <t>РАЗОМ по Р 1013</t>
  </si>
  <si>
    <t>ВСЬОГО по Управління:</t>
  </si>
  <si>
    <t>РАЗОМ по Р 1014</t>
  </si>
  <si>
    <t>РАЗОМ по Р 1015</t>
  </si>
  <si>
    <t>РАЗОМ по Р 1016</t>
  </si>
  <si>
    <t>РАЗОМ по Р 1017</t>
  </si>
  <si>
    <t>РАЗОМ по Р 1113</t>
  </si>
  <si>
    <t xml:space="preserve">Ноутбук </t>
  </si>
  <si>
    <t>ВСЬОГО по Управлінню</t>
  </si>
  <si>
    <t>РАЗОМ по Р 1018</t>
  </si>
  <si>
    <t>Авто 1994р ВАЗ 21043 №02896КМ</t>
  </si>
  <si>
    <t>Тдок навк Б культ</t>
  </si>
  <si>
    <t>Стовбова ялинка 5 м</t>
  </si>
  <si>
    <t>Антиванд огорожа</t>
  </si>
  <si>
    <t>Компл куль д150</t>
  </si>
  <si>
    <t>Пульт управління</t>
  </si>
  <si>
    <t>Нові гірлянди Сніжинка</t>
  </si>
  <si>
    <t>Нові гірлянди нитка</t>
  </si>
  <si>
    <t>Нові гірлянди штора</t>
  </si>
  <si>
    <t>Метал конт д/сміття</t>
  </si>
  <si>
    <t>Вал кардан до Подрібнювач гілок</t>
  </si>
  <si>
    <t>Тротуарна доріжка вул.Центральна 1</t>
  </si>
  <si>
    <t>Будівля д/с з сараєм і погрібом вул.Миру 2Е</t>
  </si>
  <si>
    <t>Будівля бані 3 відділ вул.Радгоспна</t>
  </si>
  <si>
    <t>Огорожа сільс кладов  вул.Шевченка</t>
  </si>
  <si>
    <t xml:space="preserve">Асф покр вул Дружби </t>
  </si>
  <si>
    <t>Тех док на водопровід вул.Дружби</t>
  </si>
  <si>
    <t>Приміщ Котельні вул.Соборна</t>
  </si>
  <si>
    <t>Тепло-мережа вул.Соборна</t>
  </si>
  <si>
    <t>Меморіал ВВВ вул.Центральна 1</t>
  </si>
  <si>
    <t>Вишнева-Централ Електро-мережа</t>
  </si>
  <si>
    <t>Центральна до Соборної алея</t>
  </si>
  <si>
    <t>Трот доріж медамб вул.Центральна 3</t>
  </si>
  <si>
    <t>Качеля балан подв біля клубу</t>
  </si>
  <si>
    <t>Качеля балансир біля клубу</t>
  </si>
  <si>
    <t>Карусень біля клубу</t>
  </si>
  <si>
    <t>Автоб зупин вул.Центральна</t>
  </si>
  <si>
    <t>Гірка дитяч біля клубу</t>
  </si>
  <si>
    <t>Новорічні електро гірлянди</t>
  </si>
  <si>
    <t>Система відеоспостереження</t>
  </si>
  <si>
    <t>Сільська рада</t>
  </si>
  <si>
    <t>Благоустрій</t>
  </si>
  <si>
    <t>Передається на КП "Бучанське УЖКГ"</t>
  </si>
  <si>
    <t>Передається на Бучанську міську раду</t>
  </si>
  <si>
    <t>Передається на КП "Бучазеленбуд"</t>
  </si>
  <si>
    <t>Трактор</t>
  </si>
  <si>
    <t>ВСЬОГО по  Сільській раді  МШП:</t>
  </si>
  <si>
    <t>Передається на відділ освіти</t>
  </si>
  <si>
    <t>Тдок Спорт майдан біля ЗОШ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</si>
</sst>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1" fillId="0" borderId="0"/>
  </cellStyleXfs>
  <cellXfs count="224">
    <xf numFmtId="0" fontId="0" fillId="0" borderId="0" xfId="0"/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" fontId="2" fillId="3" borderId="1" xfId="0" applyNumberFormat="1" applyFont="1" applyFill="1" applyBorder="1"/>
    <xf numFmtId="2" fontId="7" fillId="3" borderId="1" xfId="0" applyNumberFormat="1" applyFont="1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 applyAlignment="1">
      <alignment horizontal="left" vertical="top" wrapText="1"/>
    </xf>
    <xf numFmtId="2" fontId="6" fillId="0" borderId="1" xfId="0" applyNumberFormat="1" applyFont="1" applyBorder="1"/>
    <xf numFmtId="0" fontId="2" fillId="0" borderId="6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2" fontId="10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0" fillId="0" borderId="3" xfId="0" applyBorder="1"/>
    <xf numFmtId="0" fontId="10" fillId="0" borderId="1" xfId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2" fontId="7" fillId="0" borderId="3" xfId="0" applyNumberFormat="1" applyFont="1" applyBorder="1"/>
    <xf numFmtId="2" fontId="9" fillId="0" borderId="1" xfId="0" applyNumberFormat="1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" fontId="10" fillId="0" borderId="1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/>
    <xf numFmtId="0" fontId="3" fillId="0" borderId="1" xfId="0" applyFont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2" fillId="0" borderId="1" xfId="0" applyFont="1" applyBorder="1" applyAlignment="1"/>
    <xf numFmtId="0" fontId="2" fillId="3" borderId="1" xfId="0" applyFont="1" applyFill="1" applyBorder="1" applyAlignment="1"/>
    <xf numFmtId="1" fontId="3" fillId="3" borderId="1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" fontId="3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4" fillId="0" borderId="10" xfId="0" applyFont="1" applyBorder="1" applyAlignment="1">
      <alignment horizontal="left" vertical="top" wrapText="1"/>
    </xf>
    <xf numFmtId="0" fontId="0" fillId="3" borderId="1" xfId="0" applyFill="1" applyBorder="1"/>
    <xf numFmtId="0" fontId="0" fillId="4" borderId="1" xfId="0" applyFill="1" applyBorder="1"/>
    <xf numFmtId="0" fontId="14" fillId="4" borderId="1" xfId="0" applyFont="1" applyFill="1" applyBorder="1" applyAlignment="1">
      <alignment wrapText="1"/>
    </xf>
    <xf numFmtId="0" fontId="13" fillId="4" borderId="1" xfId="0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13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/>
    <xf numFmtId="0" fontId="13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3" borderId="0" xfId="0" applyFill="1"/>
    <xf numFmtId="0" fontId="14" fillId="4" borderId="1" xfId="1" applyFont="1" applyFill="1" applyBorder="1" applyAlignment="1">
      <alignment horizontal="left" vertical="center" wrapText="1"/>
    </xf>
    <xf numFmtId="0" fontId="14" fillId="4" borderId="1" xfId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" fontId="14" fillId="4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" fontId="14" fillId="3" borderId="1" xfId="1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/>
    </xf>
    <xf numFmtId="2" fontId="10" fillId="5" borderId="1" xfId="1" applyNumberFormat="1" applyFont="1" applyFill="1" applyBorder="1" applyAlignment="1">
      <alignment horizontal="right" vertical="center" wrapText="1"/>
    </xf>
    <xf numFmtId="2" fontId="14" fillId="5" borderId="1" xfId="1" applyNumberFormat="1" applyFont="1" applyFill="1" applyBorder="1" applyAlignment="1">
      <alignment horizontal="right" vertical="center" wrapText="1"/>
    </xf>
    <xf numFmtId="2" fontId="7" fillId="5" borderId="1" xfId="1" applyNumberFormat="1" applyFont="1" applyFill="1" applyBorder="1" applyAlignment="1">
      <alignment horizontal="right" vertical="center" wrapText="1"/>
    </xf>
    <xf numFmtId="2" fontId="3" fillId="5" borderId="1" xfId="0" applyNumberFormat="1" applyFont="1" applyFill="1" applyBorder="1" applyAlignment="1">
      <alignment vertical="center"/>
    </xf>
    <xf numFmtId="2" fontId="14" fillId="5" borderId="1" xfId="0" applyNumberFormat="1" applyFont="1" applyFill="1" applyBorder="1" applyAlignment="1">
      <alignment vertical="center"/>
    </xf>
    <xf numFmtId="2" fontId="7" fillId="5" borderId="1" xfId="0" applyNumberFormat="1" applyFont="1" applyFill="1" applyBorder="1" applyAlignment="1">
      <alignment vertical="center"/>
    </xf>
    <xf numFmtId="2" fontId="3" fillId="5" borderId="1" xfId="0" applyNumberFormat="1" applyFont="1" applyFill="1" applyBorder="1" applyAlignment="1">
      <alignment horizontal="right" vertical="center"/>
    </xf>
    <xf numFmtId="2" fontId="14" fillId="5" borderId="1" xfId="0" applyNumberFormat="1" applyFont="1" applyFill="1" applyBorder="1" applyAlignment="1">
      <alignment horizontal="right" vertical="center"/>
    </xf>
    <xf numFmtId="2" fontId="7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2" fontId="3" fillId="6" borderId="1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2" fontId="3" fillId="7" borderId="1" xfId="0" applyNumberFormat="1" applyFont="1" applyFill="1" applyBorder="1" applyAlignment="1">
      <alignment vertical="center"/>
    </xf>
    <xf numFmtId="2" fontId="2" fillId="6" borderId="1" xfId="0" applyNumberFormat="1" applyFont="1" applyFill="1" applyBorder="1" applyAlignment="1">
      <alignment vertical="center"/>
    </xf>
    <xf numFmtId="2" fontId="2" fillId="7" borderId="1" xfId="0" applyNumberFormat="1" applyFont="1" applyFill="1" applyBorder="1" applyAlignment="1">
      <alignment vertical="center"/>
    </xf>
    <xf numFmtId="2" fontId="7" fillId="6" borderId="1" xfId="0" applyNumberFormat="1" applyFont="1" applyFill="1" applyBorder="1" applyAlignment="1">
      <alignment vertical="center"/>
    </xf>
    <xf numFmtId="2" fontId="7" fillId="7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top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4" borderId="1" xfId="0" applyNumberFormat="1" applyFill="1" applyBorder="1" applyAlignment="1">
      <alignment horizontal="center" vertical="center"/>
    </xf>
    <xf numFmtId="2" fontId="0" fillId="0" borderId="1" xfId="0" applyNumberFormat="1" applyBorder="1"/>
    <xf numFmtId="2" fontId="10" fillId="0" borderId="1" xfId="1" applyNumberFormat="1" applyFont="1" applyBorder="1"/>
    <xf numFmtId="2" fontId="7" fillId="4" borderId="1" xfId="1" applyNumberFormat="1" applyFont="1" applyFill="1" applyBorder="1"/>
    <xf numFmtId="0" fontId="10" fillId="0" borderId="1" xfId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7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right" vertical="center"/>
    </xf>
    <xf numFmtId="2" fontId="7" fillId="6" borderId="1" xfId="0" applyNumberFormat="1" applyFont="1" applyFill="1" applyBorder="1" applyAlignment="1">
      <alignment horizontal="center" vertical="center"/>
    </xf>
    <xf numFmtId="2" fontId="14" fillId="6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2" fontId="6" fillId="6" borderId="1" xfId="0" applyNumberFormat="1" applyFont="1" applyFill="1" applyBorder="1" applyAlignment="1">
      <alignment vertical="center"/>
    </xf>
    <xf numFmtId="2" fontId="2" fillId="7" borderId="1" xfId="0" applyNumberFormat="1" applyFont="1" applyFill="1" applyBorder="1" applyAlignment="1">
      <alignment horizontal="center" vertical="center"/>
    </xf>
    <xf numFmtId="2" fontId="7" fillId="7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right" vertical="center"/>
    </xf>
    <xf numFmtId="2" fontId="14" fillId="7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2" fontId="2" fillId="5" borderId="1" xfId="0" applyNumberFormat="1" applyFont="1" applyFill="1" applyBorder="1" applyAlignment="1">
      <alignment vertical="center"/>
    </xf>
    <xf numFmtId="2" fontId="6" fillId="5" borderId="1" xfId="0" applyNumberFormat="1" applyFont="1" applyFill="1" applyBorder="1" applyAlignment="1">
      <alignment vertical="center"/>
    </xf>
    <xf numFmtId="2" fontId="6" fillId="7" borderId="1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justify"/>
    </xf>
    <xf numFmtId="0" fontId="3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 vertical="justify"/>
    </xf>
    <xf numFmtId="0" fontId="10" fillId="0" borderId="1" xfId="1" applyFont="1" applyBorder="1" applyAlignment="1">
      <alignment vertical="justify" wrapText="1"/>
    </xf>
    <xf numFmtId="0" fontId="10" fillId="0" borderId="2" xfId="1" applyFont="1" applyBorder="1" applyAlignment="1">
      <alignment vertical="justify"/>
    </xf>
    <xf numFmtId="0" fontId="10" fillId="0" borderId="1" xfId="1" applyFont="1" applyBorder="1" applyAlignment="1">
      <alignment vertical="justify"/>
    </xf>
    <xf numFmtId="0" fontId="2" fillId="3" borderId="1" xfId="0" applyFont="1" applyFill="1" applyBorder="1" applyAlignment="1">
      <alignment horizontal="center" vertical="justify" wrapText="1"/>
    </xf>
    <xf numFmtId="0" fontId="3" fillId="3" borderId="1" xfId="0" applyFont="1" applyFill="1" applyBorder="1" applyAlignment="1">
      <alignment vertical="justify" wrapText="1"/>
    </xf>
    <xf numFmtId="0" fontId="3" fillId="3" borderId="3" xfId="0" applyFont="1" applyFill="1" applyBorder="1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left" vertical="justify" wrapText="1"/>
    </xf>
    <xf numFmtId="0" fontId="3" fillId="0" borderId="1" xfId="0" applyFont="1" applyBorder="1" applyAlignment="1">
      <alignment horizontal="left" vertical="justify"/>
    </xf>
    <xf numFmtId="0" fontId="3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vertical="justify"/>
    </xf>
    <xf numFmtId="0" fontId="17" fillId="0" borderId="1" xfId="0" applyFont="1" applyBorder="1" applyAlignment="1">
      <alignment horizontal="center" vertical="justify"/>
    </xf>
    <xf numFmtId="0" fontId="16" fillId="3" borderId="1" xfId="0" applyFont="1" applyFill="1" applyBorder="1" applyAlignment="1">
      <alignment horizontal="center" vertical="justify" wrapText="1"/>
    </xf>
    <xf numFmtId="0" fontId="2" fillId="3" borderId="0" xfId="0" applyFont="1" applyFill="1" applyBorder="1" applyAlignment="1">
      <alignment vertical="top" wrapText="1"/>
    </xf>
    <xf numFmtId="0" fontId="3" fillId="0" borderId="0" xfId="0" applyFont="1" applyBorder="1"/>
    <xf numFmtId="0" fontId="2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justify" wrapText="1"/>
    </xf>
    <xf numFmtId="0" fontId="3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justify"/>
    </xf>
    <xf numFmtId="0" fontId="3" fillId="0" borderId="3" xfId="0" applyFont="1" applyBorder="1"/>
    <xf numFmtId="0" fontId="3" fillId="3" borderId="3" xfId="0" applyFont="1" applyFill="1" applyBorder="1"/>
    <xf numFmtId="0" fontId="3" fillId="5" borderId="3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justify"/>
    </xf>
    <xf numFmtId="0" fontId="3" fillId="0" borderId="0" xfId="0" applyFont="1" applyFill="1" applyBorder="1" applyAlignment="1">
      <alignment vertical="center"/>
    </xf>
    <xf numFmtId="0" fontId="10" fillId="0" borderId="2" xfId="1" applyFont="1" applyBorder="1" applyAlignment="1">
      <alignment vertical="justify" wrapText="1"/>
    </xf>
    <xf numFmtId="0" fontId="2" fillId="0" borderId="0" xfId="0" applyFont="1" applyBorder="1" applyAlignment="1">
      <alignment vertical="top" wrapText="1"/>
    </xf>
    <xf numFmtId="1" fontId="2" fillId="5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justify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14" fillId="4" borderId="1" xfId="1" applyFont="1" applyFill="1" applyBorder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14" fillId="4" borderId="4" xfId="1" applyFont="1" applyFill="1" applyBorder="1" applyAlignment="1">
      <alignment horizontal="left"/>
    </xf>
    <xf numFmtId="0" fontId="14" fillId="4" borderId="6" xfId="1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0;&#1088;&#1091;&#1089;/Downloads/&#1030;&#1085;&#1074;&#1077;&#1085;&#1090;&#1072;&#1088;&#1080;&#1079;&#1072;&#1094;&#1110;&#1103;_&#1073;&#1091;&#1093;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УПРАВЛІННЯ"/>
      <sheetName val="БЛАГОУСТРІЙ"/>
      <sheetName val="ДНЗ"/>
      <sheetName val="КЛУБ"/>
      <sheetName val="МШП УПРАВЛІННЯ"/>
      <sheetName val="МШП БЛАГОУСТРІЙ"/>
      <sheetName val="МШП ДНЗ"/>
      <sheetName val="МШП КЛУБ"/>
      <sheetName val="д1_инма"/>
      <sheetName val="д1_нма"/>
      <sheetName val="д1_ки"/>
      <sheetName val="д2"/>
      <sheetName val="д3"/>
      <sheetName val="д4"/>
      <sheetName val="д5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/>
      <sheetData sheetId="2"/>
      <sheetData sheetId="3"/>
      <sheetData sheetId="4">
        <row r="94">
          <cell r="H94">
            <v>4</v>
          </cell>
          <cell r="I94">
            <v>38300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2"/>
  <sheetViews>
    <sheetView tabSelected="1" zoomScaleNormal="100" workbookViewId="0">
      <pane ySplit="3" topLeftCell="A155" activePane="bottomLeft" state="frozen"/>
      <selection pane="bottomLeft" activeCell="J98" sqref="J98"/>
    </sheetView>
  </sheetViews>
  <sheetFormatPr defaultRowHeight="15.75" x14ac:dyDescent="0.25"/>
  <cols>
    <col min="1" max="1" width="6" style="3" customWidth="1"/>
    <col min="2" max="2" width="16.28515625" style="32" customWidth="1"/>
    <col min="3" max="3" width="38.85546875" style="148" customWidth="1"/>
    <col min="4" max="4" width="13.85546875" style="3" customWidth="1"/>
    <col min="5" max="7" width="9.140625" style="3"/>
    <col min="8" max="8" width="9.140625" style="40"/>
    <col min="9" max="9" width="14.5703125" style="40" customWidth="1"/>
    <col min="10" max="10" width="17.28515625" style="136" customWidth="1"/>
    <col min="11" max="11" width="15.28515625" style="101" customWidth="1"/>
    <col min="12" max="12" width="16.42578125" style="106" customWidth="1"/>
    <col min="13" max="16384" width="9.140625" style="3"/>
  </cols>
  <sheetData>
    <row r="1" spans="1:33" x14ac:dyDescent="0.25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33" s="36" customFormat="1" ht="28.5" customHeight="1" x14ac:dyDescent="0.25">
      <c r="A2" s="187" t="s">
        <v>1</v>
      </c>
      <c r="B2" s="187" t="s">
        <v>2</v>
      </c>
      <c r="C2" s="189" t="s">
        <v>3</v>
      </c>
      <c r="D2" s="187" t="s">
        <v>4</v>
      </c>
      <c r="E2" s="188" t="s">
        <v>5</v>
      </c>
      <c r="F2" s="188"/>
      <c r="G2" s="188"/>
      <c r="H2" s="187" t="s">
        <v>9</v>
      </c>
      <c r="I2" s="188" t="s">
        <v>10</v>
      </c>
      <c r="J2" s="188"/>
      <c r="K2" s="188"/>
      <c r="L2" s="188"/>
      <c r="M2" s="188"/>
      <c r="N2" s="187" t="s">
        <v>16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s="15" customFormat="1" ht="125.25" customHeight="1" x14ac:dyDescent="0.25">
      <c r="A3" s="187"/>
      <c r="B3" s="187"/>
      <c r="C3" s="189"/>
      <c r="D3" s="187"/>
      <c r="E3" s="37" t="s">
        <v>6</v>
      </c>
      <c r="F3" s="37" t="s">
        <v>7</v>
      </c>
      <c r="G3" s="37" t="s">
        <v>8</v>
      </c>
      <c r="H3" s="187"/>
      <c r="I3" s="37" t="s">
        <v>11</v>
      </c>
      <c r="J3" s="87" t="s">
        <v>12</v>
      </c>
      <c r="K3" s="99" t="s">
        <v>13</v>
      </c>
      <c r="L3" s="104" t="s">
        <v>14</v>
      </c>
      <c r="M3" s="37" t="s">
        <v>15</v>
      </c>
      <c r="N3" s="187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s="39" customFormat="1" x14ac:dyDescent="0.25">
      <c r="A4" s="2">
        <v>1</v>
      </c>
      <c r="B4" s="38"/>
      <c r="C4" s="147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11</v>
      </c>
      <c r="J4" s="88">
        <v>12</v>
      </c>
      <c r="K4" s="100">
        <v>13</v>
      </c>
      <c r="L4" s="105">
        <v>14</v>
      </c>
      <c r="M4" s="2">
        <v>15</v>
      </c>
      <c r="N4" s="2">
        <v>16</v>
      </c>
    </row>
    <row r="5" spans="1:33" ht="45.75" customHeight="1" x14ac:dyDescent="0.25">
      <c r="A5" s="190" t="s">
        <v>195</v>
      </c>
      <c r="B5" s="192"/>
      <c r="J5" s="43"/>
      <c r="K5" s="43"/>
      <c r="L5" s="43"/>
    </row>
    <row r="6" spans="1:33" ht="51.75" customHeight="1" x14ac:dyDescent="0.25">
      <c r="A6" s="190" t="s">
        <v>196</v>
      </c>
      <c r="B6" s="192"/>
      <c r="J6" s="43"/>
      <c r="K6" s="43"/>
      <c r="L6" s="43"/>
    </row>
    <row r="7" spans="1:33" ht="66.75" customHeight="1" x14ac:dyDescent="0.25">
      <c r="A7" s="193" t="s">
        <v>197</v>
      </c>
      <c r="B7" s="193"/>
      <c r="J7" s="43"/>
      <c r="K7" s="43"/>
      <c r="L7" s="43"/>
    </row>
    <row r="8" spans="1:33" ht="71.25" customHeight="1" x14ac:dyDescent="0.25">
      <c r="A8" s="193" t="s">
        <v>17</v>
      </c>
      <c r="B8" s="193"/>
      <c r="C8" s="149"/>
      <c r="D8" s="34"/>
      <c r="E8" s="34"/>
      <c r="F8" s="34"/>
      <c r="G8" s="34"/>
      <c r="H8" s="33"/>
      <c r="I8" s="33"/>
      <c r="J8" s="33"/>
      <c r="K8" s="33"/>
      <c r="L8" s="33"/>
      <c r="M8" s="34"/>
      <c r="N8" s="34"/>
    </row>
    <row r="9" spans="1:33" ht="28.5" customHeight="1" x14ac:dyDescent="0.25">
      <c r="A9" s="145"/>
      <c r="B9" s="146"/>
      <c r="C9" s="162" t="s">
        <v>271</v>
      </c>
      <c r="D9" s="34"/>
      <c r="E9" s="34"/>
      <c r="F9" s="34"/>
      <c r="G9" s="34"/>
      <c r="H9" s="33"/>
      <c r="I9" s="33"/>
      <c r="J9" s="33"/>
      <c r="K9" s="33"/>
      <c r="L9" s="33"/>
      <c r="M9" s="34"/>
      <c r="N9" s="34"/>
    </row>
    <row r="10" spans="1:33" s="41" customFormat="1" ht="23.25" customHeight="1" x14ac:dyDescent="0.25">
      <c r="A10" s="55"/>
      <c r="B10" s="122"/>
      <c r="C10" s="150" t="s">
        <v>250</v>
      </c>
      <c r="D10" s="5"/>
      <c r="E10" s="5"/>
      <c r="F10" s="5"/>
      <c r="G10" s="5"/>
      <c r="H10" s="33" t="s">
        <v>18</v>
      </c>
      <c r="I10" s="35">
        <v>1</v>
      </c>
      <c r="J10" s="89">
        <v>51</v>
      </c>
      <c r="K10" s="123">
        <v>51</v>
      </c>
      <c r="L10" s="124">
        <f>J10-K10</f>
        <v>0</v>
      </c>
      <c r="M10" s="5"/>
      <c r="N10" s="5"/>
    </row>
    <row r="11" spans="1:33" ht="30.75" customHeight="1" x14ac:dyDescent="0.25">
      <c r="A11" s="34"/>
      <c r="B11" s="53"/>
      <c r="C11" s="150" t="s">
        <v>251</v>
      </c>
      <c r="D11" s="34"/>
      <c r="E11" s="34"/>
      <c r="F11" s="34"/>
      <c r="G11" s="34"/>
      <c r="H11" s="33" t="s">
        <v>18</v>
      </c>
      <c r="I11" s="35">
        <v>1</v>
      </c>
      <c r="J11" s="89">
        <v>17195</v>
      </c>
      <c r="K11" s="123">
        <v>17195</v>
      </c>
      <c r="L11" s="124">
        <f t="shared" ref="L11:L28" si="0">J11-K11</f>
        <v>0</v>
      </c>
      <c r="M11" s="34"/>
      <c r="N11" s="34"/>
    </row>
    <row r="12" spans="1:33" ht="17.25" customHeight="1" x14ac:dyDescent="0.25">
      <c r="A12" s="34"/>
      <c r="B12" s="53"/>
      <c r="C12" s="150" t="s">
        <v>252</v>
      </c>
      <c r="D12" s="34"/>
      <c r="E12" s="34"/>
      <c r="F12" s="34"/>
      <c r="G12" s="34"/>
      <c r="H12" s="33" t="s">
        <v>18</v>
      </c>
      <c r="I12" s="35">
        <v>1</v>
      </c>
      <c r="J12" s="89">
        <v>25646</v>
      </c>
      <c r="K12" s="123">
        <v>25646</v>
      </c>
      <c r="L12" s="124">
        <f t="shared" si="0"/>
        <v>0</v>
      </c>
      <c r="M12" s="34"/>
      <c r="N12" s="34"/>
    </row>
    <row r="13" spans="1:33" ht="22.5" customHeight="1" x14ac:dyDescent="0.25">
      <c r="A13" s="34"/>
      <c r="B13" s="53"/>
      <c r="C13" s="150" t="s">
        <v>253</v>
      </c>
      <c r="D13" s="34"/>
      <c r="E13" s="34"/>
      <c r="F13" s="34"/>
      <c r="G13" s="34"/>
      <c r="H13" s="33" t="s">
        <v>18</v>
      </c>
      <c r="I13" s="35">
        <v>1</v>
      </c>
      <c r="J13" s="89">
        <v>15997</v>
      </c>
      <c r="K13" s="123">
        <f>9598+450</f>
        <v>10048</v>
      </c>
      <c r="L13" s="124">
        <f t="shared" si="0"/>
        <v>5949</v>
      </c>
      <c r="M13" s="34"/>
      <c r="N13" s="34"/>
    </row>
    <row r="14" spans="1:33" ht="17.25" customHeight="1" x14ac:dyDescent="0.25">
      <c r="A14" s="34"/>
      <c r="B14" s="53" t="s">
        <v>269</v>
      </c>
      <c r="C14" s="150" t="s">
        <v>254</v>
      </c>
      <c r="D14" s="34"/>
      <c r="E14" s="34"/>
      <c r="F14" s="34"/>
      <c r="G14" s="34"/>
      <c r="H14" s="33" t="s">
        <v>18</v>
      </c>
      <c r="I14" s="35">
        <v>1</v>
      </c>
      <c r="J14" s="89">
        <v>201313</v>
      </c>
      <c r="K14" s="123">
        <f>92665+6040</f>
        <v>98705</v>
      </c>
      <c r="L14" s="124">
        <f t="shared" si="0"/>
        <v>102608</v>
      </c>
      <c r="M14" s="34"/>
      <c r="N14" s="34"/>
    </row>
    <row r="15" spans="1:33" ht="17.25" customHeight="1" x14ac:dyDescent="0.25">
      <c r="A15" s="34"/>
      <c r="B15" s="53"/>
      <c r="C15" s="150" t="s">
        <v>147</v>
      </c>
      <c r="D15" s="34"/>
      <c r="E15" s="34"/>
      <c r="F15" s="34"/>
      <c r="G15" s="34"/>
      <c r="H15" s="33" t="s">
        <v>18</v>
      </c>
      <c r="I15" s="35">
        <v>1</v>
      </c>
      <c r="J15" s="89">
        <v>277249</v>
      </c>
      <c r="K15" s="123">
        <f>116445+8317</f>
        <v>124762</v>
      </c>
      <c r="L15" s="124">
        <f t="shared" si="0"/>
        <v>152487</v>
      </c>
      <c r="M15" s="34"/>
      <c r="N15" s="34"/>
    </row>
    <row r="16" spans="1:33" ht="17.25" customHeight="1" x14ac:dyDescent="0.25">
      <c r="A16" s="34"/>
      <c r="B16" s="53"/>
      <c r="C16" s="150" t="s">
        <v>148</v>
      </c>
      <c r="D16" s="34"/>
      <c r="E16" s="34"/>
      <c r="F16" s="34"/>
      <c r="G16" s="34"/>
      <c r="H16" s="33" t="s">
        <v>18</v>
      </c>
      <c r="I16" s="35">
        <v>1</v>
      </c>
      <c r="J16" s="89">
        <v>466430</v>
      </c>
      <c r="K16" s="123">
        <f>209894+13993</f>
        <v>223887</v>
      </c>
      <c r="L16" s="124">
        <f t="shared" si="0"/>
        <v>242543</v>
      </c>
      <c r="M16" s="34"/>
      <c r="N16" s="34"/>
    </row>
    <row r="17" spans="1:14" ht="17.25" customHeight="1" x14ac:dyDescent="0.25">
      <c r="A17" s="34"/>
      <c r="B17" s="53"/>
      <c r="C17" s="150" t="s">
        <v>149</v>
      </c>
      <c r="D17" s="34"/>
      <c r="E17" s="34"/>
      <c r="F17" s="34"/>
      <c r="G17" s="34"/>
      <c r="H17" s="33" t="s">
        <v>18</v>
      </c>
      <c r="I17" s="35">
        <v>1</v>
      </c>
      <c r="J17" s="89">
        <v>84591</v>
      </c>
      <c r="K17" s="123">
        <f>38066+2538</f>
        <v>40604</v>
      </c>
      <c r="L17" s="124">
        <f t="shared" si="0"/>
        <v>43987</v>
      </c>
      <c r="M17" s="34"/>
      <c r="N17" s="34"/>
    </row>
    <row r="18" spans="1:14" ht="17.25" customHeight="1" x14ac:dyDescent="0.25">
      <c r="A18" s="34"/>
      <c r="B18" s="53"/>
      <c r="C18" s="150" t="s">
        <v>150</v>
      </c>
      <c r="D18" s="34"/>
      <c r="E18" s="34"/>
      <c r="F18" s="34"/>
      <c r="G18" s="34"/>
      <c r="H18" s="33" t="s">
        <v>18</v>
      </c>
      <c r="I18" s="35">
        <v>1</v>
      </c>
      <c r="J18" s="89">
        <v>2449999</v>
      </c>
      <c r="K18" s="123">
        <f>220500+63500</f>
        <v>284000</v>
      </c>
      <c r="L18" s="124">
        <f t="shared" si="0"/>
        <v>2165999</v>
      </c>
      <c r="M18" s="34"/>
      <c r="N18" s="34"/>
    </row>
    <row r="19" spans="1:14" ht="17.25" customHeight="1" x14ac:dyDescent="0.25">
      <c r="A19" s="34"/>
      <c r="B19" s="53"/>
      <c r="C19" s="150" t="s">
        <v>151</v>
      </c>
      <c r="D19" s="34"/>
      <c r="E19" s="34"/>
      <c r="F19" s="34"/>
      <c r="G19" s="34"/>
      <c r="H19" s="33" t="s">
        <v>18</v>
      </c>
      <c r="I19" s="35">
        <v>1</v>
      </c>
      <c r="J19" s="89">
        <v>328500</v>
      </c>
      <c r="K19" s="123">
        <f>29565+9855</f>
        <v>39420</v>
      </c>
      <c r="L19" s="124">
        <f t="shared" si="0"/>
        <v>289080</v>
      </c>
      <c r="M19" s="34"/>
      <c r="N19" s="34"/>
    </row>
    <row r="20" spans="1:14" ht="17.25" customHeight="1" x14ac:dyDescent="0.25">
      <c r="A20" s="34"/>
      <c r="B20" s="53"/>
      <c r="C20" s="150" t="s">
        <v>152</v>
      </c>
      <c r="D20" s="34"/>
      <c r="E20" s="34"/>
      <c r="F20" s="34"/>
      <c r="G20" s="34"/>
      <c r="H20" s="33" t="s">
        <v>18</v>
      </c>
      <c r="I20" s="35">
        <v>1</v>
      </c>
      <c r="J20" s="89">
        <v>824039.03</v>
      </c>
      <c r="K20" s="123">
        <f>64164+24721</f>
        <v>88885</v>
      </c>
      <c r="L20" s="124">
        <f t="shared" si="0"/>
        <v>735154.03</v>
      </c>
      <c r="M20" s="34"/>
      <c r="N20" s="34"/>
    </row>
    <row r="21" spans="1:14" ht="17.25" customHeight="1" x14ac:dyDescent="0.25">
      <c r="A21" s="34"/>
      <c r="B21" s="53"/>
      <c r="C21" s="150" t="s">
        <v>153</v>
      </c>
      <c r="D21" s="34"/>
      <c r="E21" s="34"/>
      <c r="F21" s="34"/>
      <c r="G21" s="34"/>
      <c r="H21" s="33" t="s">
        <v>18</v>
      </c>
      <c r="I21" s="35">
        <v>1</v>
      </c>
      <c r="J21" s="89">
        <v>411264.34</v>
      </c>
      <c r="K21" s="123">
        <v>37014</v>
      </c>
      <c r="L21" s="124">
        <f t="shared" si="0"/>
        <v>374250.34</v>
      </c>
      <c r="M21" s="34"/>
      <c r="N21" s="34"/>
    </row>
    <row r="22" spans="1:14" ht="17.25" customHeight="1" x14ac:dyDescent="0.25">
      <c r="A22" s="34"/>
      <c r="B22" s="53"/>
      <c r="C22" s="150" t="s">
        <v>255</v>
      </c>
      <c r="D22" s="34"/>
      <c r="E22" s="34"/>
      <c r="F22" s="34"/>
      <c r="G22" s="34"/>
      <c r="H22" s="33" t="s">
        <v>18</v>
      </c>
      <c r="I22" s="35">
        <v>1</v>
      </c>
      <c r="J22" s="89">
        <v>543113</v>
      </c>
      <c r="K22" s="123">
        <v>0</v>
      </c>
      <c r="L22" s="124">
        <f t="shared" si="0"/>
        <v>543113</v>
      </c>
      <c r="M22" s="34"/>
      <c r="N22" s="34"/>
    </row>
    <row r="23" spans="1:14" ht="16.5" customHeight="1" x14ac:dyDescent="0.25">
      <c r="A23" s="34"/>
      <c r="B23" s="53"/>
      <c r="C23" s="150" t="s">
        <v>256</v>
      </c>
      <c r="D23" s="34"/>
      <c r="E23" s="34"/>
      <c r="F23" s="34"/>
      <c r="G23" s="34"/>
      <c r="H23" s="33" t="s">
        <v>18</v>
      </c>
      <c r="I23" s="35">
        <v>1</v>
      </c>
      <c r="J23" s="89">
        <v>4337</v>
      </c>
      <c r="K23" s="123">
        <v>4337</v>
      </c>
      <c r="L23" s="124">
        <f t="shared" si="0"/>
        <v>0</v>
      </c>
      <c r="M23" s="34"/>
      <c r="N23" s="34"/>
    </row>
    <row r="24" spans="1:14" ht="15.75" customHeight="1" x14ac:dyDescent="0.25">
      <c r="A24" s="34"/>
      <c r="B24" s="53"/>
      <c r="C24" s="150" t="s">
        <v>257</v>
      </c>
      <c r="D24" s="34"/>
      <c r="E24" s="34"/>
      <c r="F24" s="34"/>
      <c r="G24" s="34"/>
      <c r="H24" s="33" t="s">
        <v>18</v>
      </c>
      <c r="I24" s="35">
        <v>1</v>
      </c>
      <c r="J24" s="89">
        <v>3400</v>
      </c>
      <c r="K24" s="123">
        <v>3400</v>
      </c>
      <c r="L24" s="124">
        <f t="shared" si="0"/>
        <v>0</v>
      </c>
      <c r="M24" s="34"/>
      <c r="N24" s="34"/>
    </row>
    <row r="25" spans="1:14" ht="15.75" customHeight="1" x14ac:dyDescent="0.25">
      <c r="A25" s="34"/>
      <c r="B25" s="53"/>
      <c r="C25" s="150" t="s">
        <v>257</v>
      </c>
      <c r="D25" s="34"/>
      <c r="E25" s="34"/>
      <c r="F25" s="34"/>
      <c r="G25" s="34"/>
      <c r="H25" s="33" t="s">
        <v>18</v>
      </c>
      <c r="I25" s="35">
        <v>1</v>
      </c>
      <c r="J25" s="89">
        <v>2531</v>
      </c>
      <c r="K25" s="123">
        <v>2531</v>
      </c>
      <c r="L25" s="124">
        <f t="shared" si="0"/>
        <v>0</v>
      </c>
      <c r="M25" s="34"/>
      <c r="N25" s="34"/>
    </row>
    <row r="26" spans="1:14" ht="15.75" customHeight="1" x14ac:dyDescent="0.25">
      <c r="A26" s="34"/>
      <c r="B26" s="53"/>
      <c r="C26" s="182"/>
      <c r="D26" s="34"/>
      <c r="E26" s="34"/>
      <c r="F26" s="34"/>
      <c r="G26" s="34"/>
      <c r="H26" s="33"/>
      <c r="I26" s="35"/>
      <c r="J26" s="89"/>
      <c r="K26" s="123"/>
      <c r="L26" s="124"/>
      <c r="M26" s="34"/>
      <c r="N26" s="34"/>
    </row>
    <row r="27" spans="1:14" ht="15.75" customHeight="1" x14ac:dyDescent="0.25">
      <c r="A27" s="34"/>
      <c r="B27" s="53"/>
      <c r="C27" s="162" t="s">
        <v>273</v>
      </c>
      <c r="D27" s="34"/>
      <c r="E27" s="34"/>
      <c r="F27" s="34"/>
      <c r="G27" s="34"/>
      <c r="H27" s="33"/>
      <c r="I27" s="35"/>
      <c r="J27" s="89"/>
      <c r="K27" s="123"/>
      <c r="L27" s="124"/>
      <c r="M27" s="34"/>
      <c r="N27" s="34"/>
    </row>
    <row r="28" spans="1:14" ht="14.25" customHeight="1" x14ac:dyDescent="0.25">
      <c r="A28" s="34"/>
      <c r="B28" s="53"/>
      <c r="C28" s="151" t="s">
        <v>258</v>
      </c>
      <c r="D28" s="34"/>
      <c r="E28" s="34"/>
      <c r="F28" s="34"/>
      <c r="G28" s="34"/>
      <c r="H28" s="33" t="s">
        <v>18</v>
      </c>
      <c r="I28" s="35">
        <v>1</v>
      </c>
      <c r="J28" s="89">
        <v>185430</v>
      </c>
      <c r="K28" s="123">
        <f>22252+5563</f>
        <v>27815</v>
      </c>
      <c r="L28" s="124">
        <f t="shared" si="0"/>
        <v>157615</v>
      </c>
      <c r="M28" s="34"/>
      <c r="N28" s="34"/>
    </row>
    <row r="29" spans="1:14" ht="19.5" customHeight="1" x14ac:dyDescent="0.25">
      <c r="A29" s="79"/>
      <c r="B29" s="201" t="s">
        <v>230</v>
      </c>
      <c r="C29" s="201"/>
      <c r="D29" s="79"/>
      <c r="E29" s="79"/>
      <c r="F29" s="79"/>
      <c r="G29" s="79"/>
      <c r="H29" s="80"/>
      <c r="I29" s="81">
        <f>SUM(I10:I28)</f>
        <v>17</v>
      </c>
      <c r="J29" s="90">
        <f>SUM(J10:J28)</f>
        <v>5841085.3700000001</v>
      </c>
      <c r="K29" s="125">
        <f>SUM(K10:K28)</f>
        <v>1028300</v>
      </c>
      <c r="L29" s="132">
        <f>SUM(L10:L28)</f>
        <v>4812785.37</v>
      </c>
      <c r="M29" s="34"/>
      <c r="N29" s="34"/>
    </row>
    <row r="30" spans="1:14" ht="34.5" customHeight="1" x14ac:dyDescent="0.25">
      <c r="A30" s="82"/>
      <c r="B30" s="53"/>
      <c r="C30" s="162" t="s">
        <v>271</v>
      </c>
      <c r="D30" s="82"/>
      <c r="E30" s="82"/>
      <c r="F30" s="82"/>
      <c r="G30" s="82"/>
      <c r="H30" s="33"/>
      <c r="I30" s="83"/>
      <c r="J30" s="83"/>
      <c r="K30" s="83"/>
      <c r="L30" s="83"/>
      <c r="M30" s="34"/>
      <c r="N30" s="34"/>
    </row>
    <row r="31" spans="1:14" ht="15" customHeight="1" x14ac:dyDescent="0.25">
      <c r="A31" s="34"/>
      <c r="B31" s="53"/>
      <c r="C31" s="152" t="s">
        <v>154</v>
      </c>
      <c r="D31" s="34"/>
      <c r="E31" s="34"/>
      <c r="F31" s="34"/>
      <c r="G31" s="34"/>
      <c r="H31" s="33" t="s">
        <v>18</v>
      </c>
      <c r="I31" s="35">
        <v>1</v>
      </c>
      <c r="J31" s="89">
        <v>13235.56</v>
      </c>
      <c r="K31" s="126">
        <v>0</v>
      </c>
      <c r="L31" s="124">
        <f>J31-K31</f>
        <v>13235.56</v>
      </c>
      <c r="M31" s="34"/>
      <c r="N31" s="34"/>
    </row>
    <row r="32" spans="1:14" ht="15" customHeight="1" x14ac:dyDescent="0.25">
      <c r="A32" s="34"/>
      <c r="B32" s="53"/>
      <c r="C32" s="152" t="s">
        <v>259</v>
      </c>
      <c r="D32" s="34"/>
      <c r="E32" s="34"/>
      <c r="F32" s="34"/>
      <c r="G32" s="34"/>
      <c r="H32" s="33" t="s">
        <v>18</v>
      </c>
      <c r="I32" s="35">
        <v>1</v>
      </c>
      <c r="J32" s="89">
        <v>310139</v>
      </c>
      <c r="K32" s="126">
        <v>31014</v>
      </c>
      <c r="L32" s="124">
        <f t="shared" ref="L32:L38" si="1">J32-K32</f>
        <v>279125</v>
      </c>
      <c r="M32" s="34"/>
      <c r="N32" s="34"/>
    </row>
    <row r="33" spans="1:14" ht="15" customHeight="1" x14ac:dyDescent="0.25">
      <c r="A33" s="34"/>
      <c r="B33" s="53"/>
      <c r="C33" s="152" t="s">
        <v>155</v>
      </c>
      <c r="D33" s="34"/>
      <c r="E33" s="34"/>
      <c r="F33" s="34"/>
      <c r="G33" s="34"/>
      <c r="H33" s="33" t="s">
        <v>18</v>
      </c>
      <c r="I33" s="35">
        <v>1</v>
      </c>
      <c r="J33" s="89">
        <v>369722.98</v>
      </c>
      <c r="K33" s="126">
        <v>22183</v>
      </c>
      <c r="L33" s="124">
        <f t="shared" si="1"/>
        <v>347539.98</v>
      </c>
      <c r="M33" s="34"/>
      <c r="N33" s="34"/>
    </row>
    <row r="34" spans="1:14" ht="15" customHeight="1" x14ac:dyDescent="0.25">
      <c r="A34" s="34"/>
      <c r="B34" s="53"/>
      <c r="C34" s="152" t="s">
        <v>156</v>
      </c>
      <c r="D34" s="34"/>
      <c r="E34" s="34"/>
      <c r="F34" s="34"/>
      <c r="G34" s="34"/>
      <c r="H34" s="33" t="s">
        <v>18</v>
      </c>
      <c r="I34" s="35">
        <v>1</v>
      </c>
      <c r="J34" s="89">
        <v>644227.81000000006</v>
      </c>
      <c r="K34" s="126">
        <v>38653</v>
      </c>
      <c r="L34" s="124">
        <f t="shared" si="1"/>
        <v>605574.81000000006</v>
      </c>
      <c r="M34" s="34"/>
      <c r="N34" s="34"/>
    </row>
    <row r="35" spans="1:14" ht="15" customHeight="1" x14ac:dyDescent="0.25">
      <c r="A35" s="34"/>
      <c r="B35" s="53" t="s">
        <v>270</v>
      </c>
      <c r="C35" s="152" t="s">
        <v>157</v>
      </c>
      <c r="D35" s="34"/>
      <c r="E35" s="34"/>
      <c r="F35" s="34"/>
      <c r="G35" s="34"/>
      <c r="H35" s="33" t="s">
        <v>18</v>
      </c>
      <c r="I35" s="35">
        <v>1</v>
      </c>
      <c r="J35" s="89">
        <v>401177.52</v>
      </c>
      <c r="K35" s="126">
        <v>40118</v>
      </c>
      <c r="L35" s="124">
        <f t="shared" si="1"/>
        <v>361059.52</v>
      </c>
      <c r="M35" s="34"/>
      <c r="N35" s="34"/>
    </row>
    <row r="36" spans="1:14" ht="15" customHeight="1" x14ac:dyDescent="0.25">
      <c r="A36" s="34"/>
      <c r="B36" s="53"/>
      <c r="C36" s="152" t="s">
        <v>158</v>
      </c>
      <c r="D36" s="34"/>
      <c r="E36" s="34"/>
      <c r="F36" s="34"/>
      <c r="G36" s="34"/>
      <c r="H36" s="33" t="s">
        <v>18</v>
      </c>
      <c r="I36" s="35">
        <v>1</v>
      </c>
      <c r="J36" s="89">
        <v>775969</v>
      </c>
      <c r="K36" s="126">
        <v>33279</v>
      </c>
      <c r="L36" s="124">
        <f t="shared" si="1"/>
        <v>742690</v>
      </c>
      <c r="M36" s="34"/>
      <c r="N36" s="34"/>
    </row>
    <row r="37" spans="1:14" ht="15" customHeight="1" x14ac:dyDescent="0.25">
      <c r="A37" s="34"/>
      <c r="B37" s="53"/>
      <c r="C37" s="152" t="s">
        <v>260</v>
      </c>
      <c r="D37" s="34"/>
      <c r="E37" s="34"/>
      <c r="F37" s="34"/>
      <c r="G37" s="34"/>
      <c r="H37" s="33" t="s">
        <v>18</v>
      </c>
      <c r="I37" s="35">
        <v>1</v>
      </c>
      <c r="J37" s="89">
        <v>1967614.93</v>
      </c>
      <c r="K37" s="126">
        <v>49028</v>
      </c>
      <c r="L37" s="124">
        <f t="shared" si="1"/>
        <v>1918586.93</v>
      </c>
      <c r="M37" s="34"/>
      <c r="N37" s="34"/>
    </row>
    <row r="38" spans="1:14" ht="15" customHeight="1" x14ac:dyDescent="0.25">
      <c r="A38" s="34"/>
      <c r="B38" s="53"/>
      <c r="C38" s="152" t="s">
        <v>240</v>
      </c>
      <c r="D38" s="34"/>
      <c r="E38" s="34"/>
      <c r="F38" s="34"/>
      <c r="G38" s="34"/>
      <c r="H38" s="33" t="s">
        <v>18</v>
      </c>
      <c r="I38" s="35">
        <v>1</v>
      </c>
      <c r="J38" s="89">
        <v>29373</v>
      </c>
      <c r="K38" s="126">
        <v>0</v>
      </c>
      <c r="L38" s="124">
        <f t="shared" si="1"/>
        <v>29373</v>
      </c>
      <c r="M38" s="34"/>
      <c r="N38" s="34"/>
    </row>
    <row r="39" spans="1:14" ht="15" customHeight="1" x14ac:dyDescent="0.25">
      <c r="A39" s="34"/>
      <c r="B39" s="183"/>
      <c r="C39" s="152" t="s">
        <v>261</v>
      </c>
      <c r="D39" s="34"/>
      <c r="E39" s="34"/>
      <c r="F39" s="34"/>
      <c r="G39" s="34"/>
      <c r="H39" s="33" t="s">
        <v>18</v>
      </c>
      <c r="I39" s="35">
        <v>1</v>
      </c>
      <c r="J39" s="89">
        <v>660657.4</v>
      </c>
      <c r="K39" s="126">
        <f>16369.5+19820</f>
        <v>36189.5</v>
      </c>
      <c r="L39" s="124">
        <f t="shared" ref="L39" si="2">J39-K39</f>
        <v>624467.9</v>
      </c>
      <c r="M39" s="34"/>
      <c r="N39" s="34"/>
    </row>
    <row r="40" spans="1:14" ht="15" customHeight="1" x14ac:dyDescent="0.25">
      <c r="A40" s="34"/>
      <c r="B40" s="183"/>
      <c r="C40" s="152"/>
      <c r="D40" s="34"/>
      <c r="E40" s="34"/>
      <c r="F40" s="34"/>
      <c r="G40" s="34"/>
      <c r="H40" s="33"/>
      <c r="I40" s="35"/>
      <c r="J40" s="89"/>
      <c r="K40" s="126"/>
      <c r="L40" s="124"/>
      <c r="M40" s="34"/>
      <c r="N40" s="34"/>
    </row>
    <row r="41" spans="1:14" ht="15" customHeight="1" x14ac:dyDescent="0.25">
      <c r="A41" s="34"/>
      <c r="B41" s="183"/>
      <c r="C41" s="162" t="s">
        <v>276</v>
      </c>
      <c r="D41" s="34"/>
      <c r="E41" s="34"/>
      <c r="F41" s="34"/>
      <c r="G41" s="34"/>
      <c r="H41" s="33"/>
      <c r="I41" s="35"/>
      <c r="J41" s="89"/>
      <c r="K41" s="126"/>
      <c r="L41" s="124"/>
      <c r="M41" s="34"/>
      <c r="N41" s="34"/>
    </row>
    <row r="42" spans="1:14" ht="15" customHeight="1" x14ac:dyDescent="0.25">
      <c r="A42" s="34"/>
      <c r="B42" s="53"/>
      <c r="C42" s="152" t="s">
        <v>277</v>
      </c>
      <c r="D42" s="34"/>
      <c r="E42" s="34"/>
      <c r="F42" s="34"/>
      <c r="G42" s="34"/>
      <c r="H42" s="33" t="s">
        <v>18</v>
      </c>
      <c r="I42" s="35">
        <v>1</v>
      </c>
      <c r="J42" s="89">
        <v>41869</v>
      </c>
      <c r="K42" s="126">
        <v>0</v>
      </c>
      <c r="L42" s="124">
        <f t="shared" ref="L42" si="3">J42-K42</f>
        <v>41869</v>
      </c>
      <c r="M42" s="34"/>
      <c r="N42" s="34"/>
    </row>
    <row r="43" spans="1:14" ht="18.75" customHeight="1" x14ac:dyDescent="0.25">
      <c r="A43" s="79"/>
      <c r="B43" s="203" t="s">
        <v>228</v>
      </c>
      <c r="C43" s="204"/>
      <c r="D43" s="79"/>
      <c r="E43" s="79"/>
      <c r="F43" s="79"/>
      <c r="G43" s="79"/>
      <c r="H43" s="80"/>
      <c r="I43" s="81">
        <f>SUM(I31:I42)</f>
        <v>10</v>
      </c>
      <c r="J43" s="90">
        <f>SUM(J31:J42)</f>
        <v>5213986.2</v>
      </c>
      <c r="K43" s="127">
        <f>SUM(K31:K42)</f>
        <v>250464.5</v>
      </c>
      <c r="L43" s="132">
        <f>SUM(L31:L42)</f>
        <v>4963521.7</v>
      </c>
      <c r="M43" s="34"/>
      <c r="N43" s="34"/>
    </row>
    <row r="44" spans="1:14" ht="18.75" customHeight="1" x14ac:dyDescent="0.25">
      <c r="A44" s="79"/>
      <c r="B44" s="203" t="s">
        <v>229</v>
      </c>
      <c r="C44" s="204"/>
      <c r="D44" s="79"/>
      <c r="E44" s="79"/>
      <c r="F44" s="79"/>
      <c r="G44" s="79"/>
      <c r="H44" s="80"/>
      <c r="I44" s="81">
        <f>I29+I43</f>
        <v>27</v>
      </c>
      <c r="J44" s="91">
        <f>J29+J43</f>
        <v>11055071.57</v>
      </c>
      <c r="K44" s="128">
        <f>K29+K43</f>
        <v>1278764.5</v>
      </c>
      <c r="L44" s="133">
        <f>L29+L43</f>
        <v>9776307.0700000003</v>
      </c>
      <c r="M44" s="34"/>
      <c r="N44" s="34"/>
    </row>
    <row r="45" spans="1:14" ht="48.75" customHeight="1" x14ac:dyDescent="0.25">
      <c r="A45" s="205" t="s">
        <v>194</v>
      </c>
      <c r="B45" s="205"/>
      <c r="C45" s="153"/>
      <c r="D45" s="43"/>
      <c r="E45" s="43"/>
      <c r="F45" s="43"/>
      <c r="G45" s="43"/>
      <c r="H45" s="43"/>
      <c r="I45" s="47"/>
      <c r="J45" s="47"/>
      <c r="K45" s="47"/>
      <c r="L45" s="47"/>
      <c r="M45" s="47"/>
      <c r="N45" s="41"/>
    </row>
    <row r="46" spans="1:14" ht="30.75" customHeight="1" x14ac:dyDescent="0.25">
      <c r="A46" s="33"/>
      <c r="B46" s="48"/>
      <c r="C46" s="163" t="s">
        <v>272</v>
      </c>
      <c r="D46" s="43"/>
      <c r="E46" s="43"/>
      <c r="F46" s="43"/>
      <c r="G46" s="43"/>
      <c r="H46" s="33"/>
      <c r="I46" s="42"/>
      <c r="J46" s="42"/>
      <c r="K46" s="42"/>
      <c r="L46" s="42"/>
      <c r="M46" s="42"/>
      <c r="N46" s="41"/>
    </row>
    <row r="47" spans="1:14" ht="15" customHeight="1" x14ac:dyDescent="0.25">
      <c r="A47" s="33"/>
      <c r="B47" s="164"/>
      <c r="C47" s="154" t="s">
        <v>159</v>
      </c>
      <c r="D47" s="43"/>
      <c r="E47" s="43"/>
      <c r="F47" s="43"/>
      <c r="G47" s="43"/>
      <c r="H47" s="33" t="s">
        <v>18</v>
      </c>
      <c r="I47" s="42">
        <v>1</v>
      </c>
      <c r="J47" s="92">
        <v>768</v>
      </c>
      <c r="K47" s="102">
        <v>768</v>
      </c>
      <c r="L47" s="108">
        <f>J47-K47</f>
        <v>0</v>
      </c>
      <c r="M47" s="41"/>
      <c r="N47" s="41"/>
    </row>
    <row r="48" spans="1:14" ht="15" customHeight="1" x14ac:dyDescent="0.25">
      <c r="A48" s="33"/>
      <c r="B48" s="165"/>
      <c r="C48" s="154" t="s">
        <v>162</v>
      </c>
      <c r="D48" s="43"/>
      <c r="E48" s="43"/>
      <c r="F48" s="43"/>
      <c r="G48" s="43"/>
      <c r="H48" s="33" t="s">
        <v>18</v>
      </c>
      <c r="I48" s="42">
        <v>1</v>
      </c>
      <c r="J48" s="92">
        <v>4125</v>
      </c>
      <c r="K48" s="102">
        <f>1650+206</f>
        <v>1856</v>
      </c>
      <c r="L48" s="108">
        <f t="shared" ref="L48:L69" si="4">J48-K48</f>
        <v>2269</v>
      </c>
      <c r="M48" s="41"/>
      <c r="N48" s="41"/>
    </row>
    <row r="49" spans="1:14" ht="15" customHeight="1" x14ac:dyDescent="0.25">
      <c r="A49" s="33"/>
      <c r="B49" s="164"/>
      <c r="C49" s="154" t="s">
        <v>163</v>
      </c>
      <c r="D49" s="43"/>
      <c r="E49" s="43"/>
      <c r="F49" s="43"/>
      <c r="G49" s="43"/>
      <c r="H49" s="33" t="s">
        <v>18</v>
      </c>
      <c r="I49" s="42">
        <v>1</v>
      </c>
      <c r="J49" s="92">
        <v>4125</v>
      </c>
      <c r="K49" s="102">
        <f>1650+206</f>
        <v>1856</v>
      </c>
      <c r="L49" s="108">
        <f t="shared" si="4"/>
        <v>2269</v>
      </c>
      <c r="M49" s="41"/>
      <c r="N49" s="41"/>
    </row>
    <row r="50" spans="1:14" ht="15" customHeight="1" x14ac:dyDescent="0.25">
      <c r="A50" s="33"/>
      <c r="B50" s="48"/>
      <c r="C50" s="154" t="s">
        <v>164</v>
      </c>
      <c r="D50" s="43"/>
      <c r="E50" s="43"/>
      <c r="F50" s="43"/>
      <c r="G50" s="43"/>
      <c r="H50" s="33" t="s">
        <v>18</v>
      </c>
      <c r="I50" s="42">
        <v>1</v>
      </c>
      <c r="J50" s="92">
        <v>8099</v>
      </c>
      <c r="K50" s="102">
        <f>3240+405</f>
        <v>3645</v>
      </c>
      <c r="L50" s="108">
        <f t="shared" si="4"/>
        <v>4454</v>
      </c>
      <c r="M50" s="41"/>
      <c r="N50" s="41"/>
    </row>
    <row r="51" spans="1:14" ht="15" customHeight="1" x14ac:dyDescent="0.25">
      <c r="A51" s="33"/>
      <c r="B51" s="48"/>
      <c r="C51" s="154" t="s">
        <v>165</v>
      </c>
      <c r="D51" s="43"/>
      <c r="E51" s="43"/>
      <c r="F51" s="43"/>
      <c r="G51" s="43"/>
      <c r="H51" s="33" t="s">
        <v>18</v>
      </c>
      <c r="I51" s="42">
        <v>1</v>
      </c>
      <c r="J51" s="92">
        <v>55794</v>
      </c>
      <c r="K51" s="102">
        <f>13949+2790</f>
        <v>16739</v>
      </c>
      <c r="L51" s="108">
        <f t="shared" si="4"/>
        <v>39055</v>
      </c>
      <c r="M51" s="41"/>
      <c r="N51" s="41"/>
    </row>
    <row r="52" spans="1:14" ht="15" customHeight="1" x14ac:dyDescent="0.25">
      <c r="A52" s="33"/>
      <c r="B52" s="48"/>
      <c r="C52" s="154" t="s">
        <v>166</v>
      </c>
      <c r="D52" s="43"/>
      <c r="E52" s="43"/>
      <c r="F52" s="43"/>
      <c r="G52" s="43"/>
      <c r="H52" s="33" t="s">
        <v>18</v>
      </c>
      <c r="I52" s="42">
        <v>1</v>
      </c>
      <c r="J52" s="92">
        <v>12776</v>
      </c>
      <c r="K52" s="102">
        <f>3194+639</f>
        <v>3833</v>
      </c>
      <c r="L52" s="108">
        <f t="shared" si="4"/>
        <v>8943</v>
      </c>
      <c r="M52" s="41"/>
      <c r="N52" s="41"/>
    </row>
    <row r="53" spans="1:14" ht="15" customHeight="1" x14ac:dyDescent="0.25">
      <c r="A53" s="33"/>
      <c r="B53" s="48"/>
      <c r="C53" s="154" t="s">
        <v>167</v>
      </c>
      <c r="D53" s="43"/>
      <c r="E53" s="43"/>
      <c r="F53" s="43"/>
      <c r="G53" s="43"/>
      <c r="H53" s="33" t="s">
        <v>18</v>
      </c>
      <c r="I53" s="42">
        <v>1</v>
      </c>
      <c r="J53" s="92">
        <v>8618</v>
      </c>
      <c r="K53" s="102">
        <f>1724+431</f>
        <v>2155</v>
      </c>
      <c r="L53" s="108">
        <f t="shared" si="4"/>
        <v>6463</v>
      </c>
      <c r="M53" s="41"/>
      <c r="N53" s="41"/>
    </row>
    <row r="54" spans="1:14" ht="15" customHeight="1" x14ac:dyDescent="0.25">
      <c r="A54" s="33"/>
      <c r="B54" s="48"/>
      <c r="C54" s="154" t="s">
        <v>168</v>
      </c>
      <c r="D54" s="43"/>
      <c r="E54" s="43"/>
      <c r="F54" s="43"/>
      <c r="G54" s="43"/>
      <c r="H54" s="33" t="s">
        <v>18</v>
      </c>
      <c r="I54" s="42">
        <v>1</v>
      </c>
      <c r="J54" s="92">
        <v>14255</v>
      </c>
      <c r="K54" s="102">
        <f>2856+716</f>
        <v>3572</v>
      </c>
      <c r="L54" s="108">
        <f t="shared" si="4"/>
        <v>10683</v>
      </c>
      <c r="M54" s="41"/>
      <c r="N54" s="41"/>
    </row>
    <row r="55" spans="1:14" ht="15" customHeight="1" x14ac:dyDescent="0.25">
      <c r="A55" s="33"/>
      <c r="B55" s="48"/>
      <c r="C55" s="154" t="s">
        <v>171</v>
      </c>
      <c r="D55" s="43"/>
      <c r="E55" s="43"/>
      <c r="F55" s="43"/>
      <c r="G55" s="43"/>
      <c r="H55" s="33" t="s">
        <v>18</v>
      </c>
      <c r="I55" s="42">
        <v>1</v>
      </c>
      <c r="J55" s="92">
        <v>11790</v>
      </c>
      <c r="K55" s="102">
        <f>1764+590</f>
        <v>2354</v>
      </c>
      <c r="L55" s="108">
        <f t="shared" ref="L55:L59" si="5">J55-K55</f>
        <v>9436</v>
      </c>
      <c r="M55" s="41"/>
      <c r="N55" s="41"/>
    </row>
    <row r="56" spans="1:14" ht="15" customHeight="1" x14ac:dyDescent="0.25">
      <c r="A56" s="33"/>
      <c r="B56" s="48"/>
      <c r="C56" s="154" t="s">
        <v>172</v>
      </c>
      <c r="D56" s="43"/>
      <c r="E56" s="43"/>
      <c r="F56" s="43"/>
      <c r="G56" s="43"/>
      <c r="H56" s="33" t="s">
        <v>18</v>
      </c>
      <c r="I56" s="42">
        <v>1</v>
      </c>
      <c r="J56" s="92">
        <v>12939</v>
      </c>
      <c r="K56" s="102">
        <f>1941+647</f>
        <v>2588</v>
      </c>
      <c r="L56" s="108">
        <f t="shared" si="5"/>
        <v>10351</v>
      </c>
      <c r="M56" s="41"/>
      <c r="N56" s="41"/>
    </row>
    <row r="57" spans="1:14" ht="15" customHeight="1" x14ac:dyDescent="0.25">
      <c r="A57" s="33"/>
      <c r="B57" s="48"/>
      <c r="C57" s="154" t="s">
        <v>236</v>
      </c>
      <c r="D57" s="43"/>
      <c r="E57" s="43"/>
      <c r="F57" s="43"/>
      <c r="G57" s="43"/>
      <c r="H57" s="33" t="s">
        <v>18</v>
      </c>
      <c r="I57" s="42">
        <v>1</v>
      </c>
      <c r="J57" s="92">
        <v>20880</v>
      </c>
      <c r="K57" s="102">
        <f>2088+1044</f>
        <v>3132</v>
      </c>
      <c r="L57" s="108">
        <f t="shared" si="5"/>
        <v>17748</v>
      </c>
      <c r="M57" s="41"/>
      <c r="N57" s="41"/>
    </row>
    <row r="58" spans="1:14" ht="15" customHeight="1" x14ac:dyDescent="0.25">
      <c r="A58" s="33"/>
      <c r="B58" s="48"/>
      <c r="C58" s="155" t="s">
        <v>174</v>
      </c>
      <c r="D58" s="43"/>
      <c r="E58" s="43"/>
      <c r="F58" s="43"/>
      <c r="G58" s="43"/>
      <c r="H58" s="33" t="s">
        <v>18</v>
      </c>
      <c r="I58" s="42">
        <v>4</v>
      </c>
      <c r="J58" s="92">
        <v>63240</v>
      </c>
      <c r="K58" s="102">
        <f>9486+3162</f>
        <v>12648</v>
      </c>
      <c r="L58" s="108">
        <f t="shared" si="5"/>
        <v>50592</v>
      </c>
      <c r="M58" s="41"/>
      <c r="N58" s="41"/>
    </row>
    <row r="59" spans="1:14" ht="15" customHeight="1" x14ac:dyDescent="0.25">
      <c r="A59" s="33"/>
      <c r="B59" s="48"/>
      <c r="C59" s="154" t="s">
        <v>173</v>
      </c>
      <c r="D59" s="43"/>
      <c r="E59" s="43"/>
      <c r="F59" s="43"/>
      <c r="G59" s="43"/>
      <c r="H59" s="33" t="s">
        <v>18</v>
      </c>
      <c r="I59" s="42">
        <v>1</v>
      </c>
      <c r="J59" s="92">
        <v>13081</v>
      </c>
      <c r="K59" s="102">
        <f>2616+654</f>
        <v>3270</v>
      </c>
      <c r="L59" s="108">
        <f t="shared" si="5"/>
        <v>9811</v>
      </c>
      <c r="M59" s="41"/>
      <c r="N59" s="41"/>
    </row>
    <row r="60" spans="1:14" ht="15" customHeight="1" x14ac:dyDescent="0.25">
      <c r="A60" s="33"/>
      <c r="B60" s="48" t="s">
        <v>269</v>
      </c>
      <c r="C60" s="154"/>
      <c r="D60" s="43"/>
      <c r="E60" s="43"/>
      <c r="F60" s="43"/>
      <c r="G60" s="43"/>
      <c r="H60" s="33"/>
      <c r="I60" s="42"/>
      <c r="J60" s="92"/>
      <c r="K60" s="102"/>
      <c r="L60" s="108"/>
      <c r="M60" s="41"/>
      <c r="N60" s="41"/>
    </row>
    <row r="61" spans="1:14" ht="32.25" customHeight="1" x14ac:dyDescent="0.25">
      <c r="A61" s="33"/>
      <c r="B61" s="48"/>
      <c r="C61" s="162" t="s">
        <v>271</v>
      </c>
      <c r="D61" s="43"/>
      <c r="E61" s="43"/>
      <c r="F61" s="43"/>
      <c r="G61" s="43"/>
      <c r="H61" s="33"/>
      <c r="I61" s="42"/>
      <c r="J61" s="92"/>
      <c r="K61" s="102"/>
      <c r="L61" s="108"/>
      <c r="M61" s="41"/>
      <c r="N61" s="41"/>
    </row>
    <row r="62" spans="1:14" ht="15" customHeight="1" x14ac:dyDescent="0.25">
      <c r="A62" s="33"/>
      <c r="B62" s="48"/>
      <c r="C62" s="154" t="s">
        <v>160</v>
      </c>
      <c r="D62" s="43"/>
      <c r="E62" s="43"/>
      <c r="F62" s="43"/>
      <c r="G62" s="43"/>
      <c r="H62" s="33" t="s">
        <v>18</v>
      </c>
      <c r="I62" s="42">
        <v>1</v>
      </c>
      <c r="J62" s="92">
        <v>10425</v>
      </c>
      <c r="K62" s="102">
        <v>10425</v>
      </c>
      <c r="L62" s="108">
        <f t="shared" ref="L62:L67" si="6">J62-K62</f>
        <v>0</v>
      </c>
      <c r="M62" s="41"/>
      <c r="N62" s="41"/>
    </row>
    <row r="63" spans="1:14" ht="15" customHeight="1" x14ac:dyDescent="0.25">
      <c r="A63" s="33"/>
      <c r="B63" s="48"/>
      <c r="C63" s="154" t="s">
        <v>161</v>
      </c>
      <c r="D63" s="43"/>
      <c r="E63" s="43"/>
      <c r="F63" s="43"/>
      <c r="G63" s="43"/>
      <c r="H63" s="33" t="s">
        <v>18</v>
      </c>
      <c r="I63" s="42">
        <v>2</v>
      </c>
      <c r="J63" s="92">
        <v>6740</v>
      </c>
      <c r="K63" s="102">
        <f>3370+337</f>
        <v>3707</v>
      </c>
      <c r="L63" s="108">
        <f t="shared" si="6"/>
        <v>3033</v>
      </c>
      <c r="M63" s="41"/>
      <c r="N63" s="41"/>
    </row>
    <row r="64" spans="1:14" ht="15" customHeight="1" x14ac:dyDescent="0.25">
      <c r="A64" s="33"/>
      <c r="B64" s="48"/>
      <c r="C64" s="154" t="s">
        <v>262</v>
      </c>
      <c r="D64" s="43"/>
      <c r="E64" s="43"/>
      <c r="F64" s="43"/>
      <c r="G64" s="43"/>
      <c r="H64" s="33" t="s">
        <v>18</v>
      </c>
      <c r="I64" s="42">
        <v>1</v>
      </c>
      <c r="J64" s="92">
        <v>2175</v>
      </c>
      <c r="K64" s="102">
        <f>870+109</f>
        <v>979</v>
      </c>
      <c r="L64" s="108">
        <f t="shared" si="6"/>
        <v>1196</v>
      </c>
      <c r="M64" s="41"/>
      <c r="N64" s="41"/>
    </row>
    <row r="65" spans="1:14" ht="15" customHeight="1" x14ac:dyDescent="0.25">
      <c r="A65" s="33"/>
      <c r="B65" s="48"/>
      <c r="C65" s="154" t="s">
        <v>263</v>
      </c>
      <c r="D65" s="43"/>
      <c r="E65" s="43"/>
      <c r="F65" s="43"/>
      <c r="G65" s="43"/>
      <c r="H65" s="33" t="s">
        <v>18</v>
      </c>
      <c r="I65" s="42">
        <v>1</v>
      </c>
      <c r="J65" s="92">
        <v>1222</v>
      </c>
      <c r="K65" s="102">
        <f>488+611</f>
        <v>1099</v>
      </c>
      <c r="L65" s="108">
        <f t="shared" si="6"/>
        <v>123</v>
      </c>
      <c r="M65" s="41"/>
      <c r="N65" s="41"/>
    </row>
    <row r="66" spans="1:14" ht="15" customHeight="1" x14ac:dyDescent="0.25">
      <c r="A66" s="33"/>
      <c r="B66" s="48"/>
      <c r="C66" s="154" t="s">
        <v>264</v>
      </c>
      <c r="D66" s="43"/>
      <c r="E66" s="43"/>
      <c r="F66" s="43"/>
      <c r="G66" s="43"/>
      <c r="H66" s="33" t="s">
        <v>18</v>
      </c>
      <c r="I66" s="42">
        <v>1</v>
      </c>
      <c r="J66" s="92">
        <v>3447</v>
      </c>
      <c r="K66" s="102">
        <f>1379+172</f>
        <v>1551</v>
      </c>
      <c r="L66" s="108">
        <f t="shared" si="6"/>
        <v>1896</v>
      </c>
      <c r="M66" s="41"/>
      <c r="N66" s="41"/>
    </row>
    <row r="67" spans="1:14" ht="15" customHeight="1" x14ac:dyDescent="0.25">
      <c r="A67" s="33"/>
      <c r="B67" s="48"/>
      <c r="C67" s="154" t="s">
        <v>266</v>
      </c>
      <c r="D67" s="43"/>
      <c r="E67" s="43"/>
      <c r="F67" s="43"/>
      <c r="G67" s="43"/>
      <c r="H67" s="33" t="s">
        <v>18</v>
      </c>
      <c r="I67" s="42">
        <v>1</v>
      </c>
      <c r="J67" s="92">
        <v>3350</v>
      </c>
      <c r="K67" s="102">
        <f>1340+168</f>
        <v>1508</v>
      </c>
      <c r="L67" s="108">
        <f t="shared" si="6"/>
        <v>1842</v>
      </c>
      <c r="M67" s="41"/>
      <c r="N67" s="41"/>
    </row>
    <row r="68" spans="1:14" ht="15" customHeight="1" x14ac:dyDescent="0.25">
      <c r="A68" s="33"/>
      <c r="B68" s="48"/>
      <c r="C68" s="154" t="s">
        <v>169</v>
      </c>
      <c r="D68" s="43"/>
      <c r="E68" s="43"/>
      <c r="F68" s="43"/>
      <c r="G68" s="43"/>
      <c r="H68" s="33" t="s">
        <v>18</v>
      </c>
      <c r="I68" s="42">
        <v>1</v>
      </c>
      <c r="J68" s="92">
        <v>9999</v>
      </c>
      <c r="K68" s="102">
        <f>1000+500</f>
        <v>1500</v>
      </c>
      <c r="L68" s="108">
        <f t="shared" si="4"/>
        <v>8499</v>
      </c>
      <c r="M68" s="41"/>
      <c r="N68" s="41"/>
    </row>
    <row r="69" spans="1:14" ht="15" customHeight="1" x14ac:dyDescent="0.25">
      <c r="A69" s="33"/>
      <c r="B69" s="48"/>
      <c r="C69" s="154" t="s">
        <v>170</v>
      </c>
      <c r="D69" s="43"/>
      <c r="E69" s="43"/>
      <c r="F69" s="43"/>
      <c r="G69" s="43"/>
      <c r="H69" s="33" t="s">
        <v>18</v>
      </c>
      <c r="I69" s="42">
        <v>1</v>
      </c>
      <c r="J69" s="92">
        <v>14650.94</v>
      </c>
      <c r="K69" s="102">
        <f>1465+733</f>
        <v>2198</v>
      </c>
      <c r="L69" s="108">
        <f t="shared" si="4"/>
        <v>12452.94</v>
      </c>
      <c r="M69" s="41"/>
      <c r="N69" s="41"/>
    </row>
    <row r="70" spans="1:14" ht="18.75" customHeight="1" x14ac:dyDescent="0.25">
      <c r="A70" s="80"/>
      <c r="B70" s="202" t="s">
        <v>230</v>
      </c>
      <c r="C70" s="202"/>
      <c r="D70" s="85"/>
      <c r="E70" s="85"/>
      <c r="F70" s="85"/>
      <c r="G70" s="85"/>
      <c r="H70" s="80"/>
      <c r="I70" s="86">
        <f>SUM(I47:I69)</f>
        <v>25</v>
      </c>
      <c r="J70" s="93">
        <f>SUM(J47:J69)</f>
        <v>282498.94</v>
      </c>
      <c r="K70" s="109">
        <f>SUM(K47:K69)</f>
        <v>81383</v>
      </c>
      <c r="L70" s="110">
        <f>SUM(L47:L69)</f>
        <v>201115.94</v>
      </c>
      <c r="M70" s="41"/>
      <c r="N70" s="41"/>
    </row>
    <row r="71" spans="1:14" ht="20.25" customHeight="1" x14ac:dyDescent="0.25">
      <c r="A71" s="33"/>
      <c r="B71" s="48"/>
      <c r="C71" s="163" t="s">
        <v>273</v>
      </c>
      <c r="D71" s="43"/>
      <c r="E71" s="43"/>
      <c r="F71" s="43"/>
      <c r="G71" s="43"/>
      <c r="H71" s="33"/>
      <c r="I71" s="84"/>
      <c r="J71" s="84"/>
      <c r="K71" s="84"/>
      <c r="L71" s="84"/>
      <c r="M71" s="84"/>
      <c r="N71" s="41"/>
    </row>
    <row r="72" spans="1:14" ht="15" customHeight="1" x14ac:dyDescent="0.25">
      <c r="A72" s="33"/>
      <c r="B72" s="48"/>
      <c r="C72" s="154" t="s">
        <v>145</v>
      </c>
      <c r="D72" s="43"/>
      <c r="E72" s="43"/>
      <c r="F72" s="43"/>
      <c r="G72" s="43"/>
      <c r="H72" s="33" t="s">
        <v>18</v>
      </c>
      <c r="I72" s="42">
        <v>1</v>
      </c>
      <c r="J72" s="92">
        <v>44400</v>
      </c>
      <c r="K72" s="102">
        <f>6660+2220</f>
        <v>8880</v>
      </c>
      <c r="L72" s="108">
        <f>J72-K72</f>
        <v>35520</v>
      </c>
      <c r="M72" s="41"/>
      <c r="N72" s="41"/>
    </row>
    <row r="73" spans="1:14" ht="15" customHeight="1" x14ac:dyDescent="0.25">
      <c r="A73" s="33"/>
      <c r="B73" s="48"/>
      <c r="C73" s="154" t="s">
        <v>177</v>
      </c>
      <c r="D73" s="43"/>
      <c r="E73" s="43"/>
      <c r="F73" s="43"/>
      <c r="G73" s="43"/>
      <c r="H73" s="33" t="s">
        <v>18</v>
      </c>
      <c r="I73" s="42">
        <v>1</v>
      </c>
      <c r="J73" s="92">
        <v>64950</v>
      </c>
      <c r="K73" s="102">
        <f>9743+3248</f>
        <v>12991</v>
      </c>
      <c r="L73" s="108">
        <f t="shared" ref="L73:L95" si="7">J73-K73</f>
        <v>51959</v>
      </c>
      <c r="M73" s="41"/>
      <c r="N73" s="41"/>
    </row>
    <row r="74" spans="1:14" ht="15" customHeight="1" x14ac:dyDescent="0.25">
      <c r="A74" s="33"/>
      <c r="B74" s="48"/>
      <c r="C74" s="154" t="s">
        <v>178</v>
      </c>
      <c r="D74" s="43"/>
      <c r="E74" s="43"/>
      <c r="F74" s="43"/>
      <c r="G74" s="43"/>
      <c r="H74" s="33" t="s">
        <v>18</v>
      </c>
      <c r="I74" s="42">
        <v>1</v>
      </c>
      <c r="J74" s="92">
        <v>9947.25</v>
      </c>
      <c r="K74" s="102">
        <f>497+497</f>
        <v>994</v>
      </c>
      <c r="L74" s="108">
        <f t="shared" si="7"/>
        <v>8953.25</v>
      </c>
      <c r="M74" s="41"/>
      <c r="N74" s="41"/>
    </row>
    <row r="75" spans="1:14" ht="15" customHeight="1" x14ac:dyDescent="0.25">
      <c r="A75" s="33"/>
      <c r="B75" s="48"/>
      <c r="C75" s="154" t="s">
        <v>179</v>
      </c>
      <c r="D75" s="43"/>
      <c r="E75" s="43"/>
      <c r="F75" s="43"/>
      <c r="G75" s="43"/>
      <c r="H75" s="33" t="s">
        <v>18</v>
      </c>
      <c r="I75" s="42">
        <v>1</v>
      </c>
      <c r="J75" s="92">
        <v>14722.92</v>
      </c>
      <c r="K75" s="102">
        <f>736+736</f>
        <v>1472</v>
      </c>
      <c r="L75" s="108">
        <f t="shared" si="7"/>
        <v>13250.92</v>
      </c>
      <c r="M75" s="41"/>
      <c r="N75" s="41"/>
    </row>
    <row r="76" spans="1:14" ht="15" customHeight="1" x14ac:dyDescent="0.25">
      <c r="A76" s="33"/>
      <c r="B76" s="48"/>
      <c r="C76" s="154" t="s">
        <v>180</v>
      </c>
      <c r="D76" s="43"/>
      <c r="E76" s="43"/>
      <c r="F76" s="43"/>
      <c r="G76" s="43"/>
      <c r="H76" s="33" t="s">
        <v>18</v>
      </c>
      <c r="I76" s="42">
        <v>1</v>
      </c>
      <c r="J76" s="92">
        <v>10345.83</v>
      </c>
      <c r="K76" s="102">
        <f>517+517</f>
        <v>1034</v>
      </c>
      <c r="L76" s="108">
        <f t="shared" si="7"/>
        <v>9311.83</v>
      </c>
      <c r="M76" s="41"/>
      <c r="N76" s="41"/>
    </row>
    <row r="77" spans="1:14" ht="15" customHeight="1" x14ac:dyDescent="0.25">
      <c r="A77" s="33"/>
      <c r="B77" s="48"/>
      <c r="C77" s="154" t="s">
        <v>181</v>
      </c>
      <c r="D77" s="43"/>
      <c r="E77" s="43"/>
      <c r="F77" s="43"/>
      <c r="G77" s="43"/>
      <c r="H77" s="33" t="s">
        <v>18</v>
      </c>
      <c r="I77" s="42">
        <v>1</v>
      </c>
      <c r="J77" s="92">
        <v>26850</v>
      </c>
      <c r="K77" s="102">
        <f>4028+1343</f>
        <v>5371</v>
      </c>
      <c r="L77" s="108">
        <f t="shared" si="7"/>
        <v>21479</v>
      </c>
      <c r="M77" s="41"/>
      <c r="N77" s="41"/>
    </row>
    <row r="78" spans="1:14" ht="15" customHeight="1" x14ac:dyDescent="0.25">
      <c r="A78" s="33"/>
      <c r="B78" s="48"/>
      <c r="C78" s="154" t="s">
        <v>182</v>
      </c>
      <c r="D78" s="43"/>
      <c r="E78" s="43"/>
      <c r="F78" s="43"/>
      <c r="G78" s="43"/>
      <c r="H78" s="33" t="s">
        <v>18</v>
      </c>
      <c r="I78" s="42">
        <v>1</v>
      </c>
      <c r="J78" s="92">
        <v>21100</v>
      </c>
      <c r="K78" s="102">
        <f>3165+1555</f>
        <v>4720</v>
      </c>
      <c r="L78" s="108">
        <f t="shared" si="7"/>
        <v>16380</v>
      </c>
      <c r="M78" s="41"/>
      <c r="N78" s="41"/>
    </row>
    <row r="79" spans="1:14" ht="15" customHeight="1" x14ac:dyDescent="0.25">
      <c r="A79" s="33"/>
      <c r="B79" s="48"/>
      <c r="C79" s="154" t="s">
        <v>179</v>
      </c>
      <c r="D79" s="43"/>
      <c r="E79" s="43"/>
      <c r="F79" s="43"/>
      <c r="G79" s="43"/>
      <c r="H79" s="33" t="s">
        <v>18</v>
      </c>
      <c r="I79" s="42">
        <v>2</v>
      </c>
      <c r="J79" s="92">
        <v>28833</v>
      </c>
      <c r="K79" s="102">
        <f>2883+1442</f>
        <v>4325</v>
      </c>
      <c r="L79" s="108">
        <f t="shared" si="7"/>
        <v>24508</v>
      </c>
      <c r="M79" s="41"/>
      <c r="N79" s="41"/>
    </row>
    <row r="80" spans="1:14" ht="15" customHeight="1" x14ac:dyDescent="0.25">
      <c r="A80" s="33"/>
      <c r="B80" s="48"/>
      <c r="C80" s="154" t="s">
        <v>183</v>
      </c>
      <c r="D80" s="43"/>
      <c r="E80" s="43"/>
      <c r="F80" s="43"/>
      <c r="G80" s="43"/>
      <c r="H80" s="33" t="s">
        <v>18</v>
      </c>
      <c r="I80" s="42">
        <v>2</v>
      </c>
      <c r="J80" s="92">
        <v>21667</v>
      </c>
      <c r="K80" s="102">
        <f>2167+1083</f>
        <v>3250</v>
      </c>
      <c r="L80" s="108">
        <f t="shared" si="7"/>
        <v>18417</v>
      </c>
      <c r="M80" s="41"/>
      <c r="N80" s="41"/>
    </row>
    <row r="81" spans="1:14" ht="15" customHeight="1" x14ac:dyDescent="0.25">
      <c r="A81" s="33"/>
      <c r="B81" s="48"/>
      <c r="C81" s="154" t="s">
        <v>184</v>
      </c>
      <c r="D81" s="43"/>
      <c r="E81" s="43"/>
      <c r="F81" s="43"/>
      <c r="G81" s="43"/>
      <c r="H81" s="33" t="s">
        <v>18</v>
      </c>
      <c r="I81" s="42">
        <v>3</v>
      </c>
      <c r="J81" s="92">
        <v>35000</v>
      </c>
      <c r="K81" s="102">
        <f>3500+1750</f>
        <v>5250</v>
      </c>
      <c r="L81" s="108">
        <f t="shared" si="7"/>
        <v>29750</v>
      </c>
      <c r="M81" s="41"/>
      <c r="N81" s="41"/>
    </row>
    <row r="82" spans="1:14" ht="15" customHeight="1" x14ac:dyDescent="0.25">
      <c r="A82" s="33"/>
      <c r="B82" s="48"/>
      <c r="C82" s="154" t="s">
        <v>185</v>
      </c>
      <c r="D82" s="43"/>
      <c r="E82" s="43"/>
      <c r="F82" s="43"/>
      <c r="G82" s="43"/>
      <c r="H82" s="33" t="s">
        <v>18</v>
      </c>
      <c r="I82" s="42">
        <v>1</v>
      </c>
      <c r="J82" s="92">
        <v>7917</v>
      </c>
      <c r="K82" s="102">
        <f>792+396</f>
        <v>1188</v>
      </c>
      <c r="L82" s="108">
        <f t="shared" si="7"/>
        <v>6729</v>
      </c>
      <c r="M82" s="41"/>
      <c r="N82" s="41"/>
    </row>
    <row r="83" spans="1:14" ht="15" customHeight="1" x14ac:dyDescent="0.25">
      <c r="A83" s="33"/>
      <c r="B83" s="48" t="s">
        <v>270</v>
      </c>
      <c r="C83" s="154" t="s">
        <v>186</v>
      </c>
      <c r="D83" s="43"/>
      <c r="E83" s="43"/>
      <c r="F83" s="43"/>
      <c r="G83" s="43"/>
      <c r="H83" s="33" t="s">
        <v>18</v>
      </c>
      <c r="I83" s="42">
        <v>2</v>
      </c>
      <c r="J83" s="92">
        <v>20000</v>
      </c>
      <c r="K83" s="102">
        <f>2000+1000</f>
        <v>3000</v>
      </c>
      <c r="L83" s="108">
        <f t="shared" si="7"/>
        <v>17000</v>
      </c>
      <c r="M83" s="41"/>
      <c r="N83" s="41"/>
    </row>
    <row r="84" spans="1:14" ht="15" customHeight="1" x14ac:dyDescent="0.25">
      <c r="A84" s="33"/>
      <c r="B84" s="48"/>
      <c r="C84" s="154" t="s">
        <v>169</v>
      </c>
      <c r="D84" s="43"/>
      <c r="E84" s="43"/>
      <c r="F84" s="43"/>
      <c r="G84" s="43"/>
      <c r="H84" s="33" t="s">
        <v>18</v>
      </c>
      <c r="I84" s="42">
        <v>1</v>
      </c>
      <c r="J84" s="92">
        <v>10666</v>
      </c>
      <c r="K84" s="102">
        <f>1067+533</f>
        <v>1600</v>
      </c>
      <c r="L84" s="108">
        <f t="shared" si="7"/>
        <v>9066</v>
      </c>
      <c r="M84" s="41"/>
      <c r="N84" s="41"/>
    </row>
    <row r="85" spans="1:14" ht="15" customHeight="1" x14ac:dyDescent="0.25">
      <c r="A85" s="33"/>
      <c r="B85" s="48"/>
      <c r="C85" s="154" t="s">
        <v>187</v>
      </c>
      <c r="D85" s="43"/>
      <c r="E85" s="43"/>
      <c r="F85" s="43"/>
      <c r="G85" s="43"/>
      <c r="H85" s="33" t="s">
        <v>18</v>
      </c>
      <c r="I85" s="42">
        <v>1</v>
      </c>
      <c r="J85" s="92">
        <v>10382</v>
      </c>
      <c r="K85" s="102">
        <f>1038+519</f>
        <v>1557</v>
      </c>
      <c r="L85" s="108">
        <f t="shared" si="7"/>
        <v>8825</v>
      </c>
      <c r="M85" s="41"/>
      <c r="N85" s="41"/>
    </row>
    <row r="86" spans="1:14" ht="15" customHeight="1" x14ac:dyDescent="0.25">
      <c r="A86" s="33"/>
      <c r="B86" s="48"/>
      <c r="C86" s="154"/>
      <c r="D86" s="43"/>
      <c r="E86" s="43"/>
      <c r="F86" s="43"/>
      <c r="G86" s="43"/>
      <c r="H86" s="33"/>
      <c r="I86" s="42"/>
      <c r="J86" s="92"/>
      <c r="K86" s="102"/>
      <c r="L86" s="108"/>
      <c r="M86" s="41"/>
      <c r="N86" s="41"/>
    </row>
    <row r="87" spans="1:14" ht="30.75" customHeight="1" x14ac:dyDescent="0.25">
      <c r="A87" s="33"/>
      <c r="B87" s="48"/>
      <c r="C87" s="162" t="s">
        <v>271</v>
      </c>
      <c r="D87" s="43"/>
      <c r="E87" s="43"/>
      <c r="F87" s="43"/>
      <c r="G87" s="43"/>
      <c r="H87" s="33"/>
      <c r="I87" s="42"/>
      <c r="J87" s="92"/>
      <c r="K87" s="102"/>
      <c r="L87" s="108"/>
      <c r="M87" s="41"/>
      <c r="N87" s="41"/>
    </row>
    <row r="88" spans="1:14" ht="15" customHeight="1" x14ac:dyDescent="0.25">
      <c r="A88" s="33"/>
      <c r="B88" s="48"/>
      <c r="C88" s="154" t="s">
        <v>175</v>
      </c>
      <c r="D88" s="43"/>
      <c r="E88" s="43"/>
      <c r="F88" s="43"/>
      <c r="G88" s="43"/>
      <c r="H88" s="33" t="s">
        <v>18</v>
      </c>
      <c r="I88" s="42">
        <v>1</v>
      </c>
      <c r="J88" s="92">
        <v>10550</v>
      </c>
      <c r="K88" s="102">
        <f>1583+548</f>
        <v>2131</v>
      </c>
      <c r="L88" s="108">
        <f>J88-K88</f>
        <v>8419</v>
      </c>
      <c r="M88" s="41"/>
      <c r="N88" s="41"/>
    </row>
    <row r="89" spans="1:14" ht="15" customHeight="1" x14ac:dyDescent="0.25">
      <c r="A89" s="33"/>
      <c r="B89" s="48"/>
      <c r="C89" s="154" t="s">
        <v>176</v>
      </c>
      <c r="D89" s="43"/>
      <c r="E89" s="43"/>
      <c r="F89" s="43"/>
      <c r="G89" s="43"/>
      <c r="H89" s="33" t="s">
        <v>18</v>
      </c>
      <c r="I89" s="42">
        <v>1</v>
      </c>
      <c r="J89" s="92">
        <v>9550</v>
      </c>
      <c r="K89" s="102">
        <f>1433+478</f>
        <v>1911</v>
      </c>
      <c r="L89" s="108">
        <f>J89-K89</f>
        <v>7639</v>
      </c>
      <c r="M89" s="41"/>
      <c r="N89" s="41"/>
    </row>
    <row r="90" spans="1:14" ht="15" customHeight="1" x14ac:dyDescent="0.25">
      <c r="A90" s="33"/>
      <c r="B90" s="48"/>
      <c r="C90" s="154" t="s">
        <v>265</v>
      </c>
      <c r="D90" s="43"/>
      <c r="E90" s="43"/>
      <c r="F90" s="43"/>
      <c r="G90" s="43"/>
      <c r="H90" s="33" t="s">
        <v>18</v>
      </c>
      <c r="I90" s="42">
        <v>1</v>
      </c>
      <c r="J90" s="92">
        <v>29550</v>
      </c>
      <c r="K90" s="102">
        <f>2655+1478</f>
        <v>4133</v>
      </c>
      <c r="L90" s="108">
        <f>J90-K90</f>
        <v>25417</v>
      </c>
      <c r="M90" s="41"/>
      <c r="N90" s="41"/>
    </row>
    <row r="91" spans="1:14" ht="15" customHeight="1" x14ac:dyDescent="0.25">
      <c r="A91" s="33"/>
      <c r="B91" s="48"/>
      <c r="C91" s="154" t="s">
        <v>241</v>
      </c>
      <c r="D91" s="43"/>
      <c r="E91" s="43"/>
      <c r="F91" s="43"/>
      <c r="G91" s="43"/>
      <c r="H91" s="33" t="s">
        <v>18</v>
      </c>
      <c r="I91" s="42">
        <v>1</v>
      </c>
      <c r="J91" s="92">
        <v>20250</v>
      </c>
      <c r="K91" s="102">
        <v>1012</v>
      </c>
      <c r="L91" s="108">
        <f t="shared" si="7"/>
        <v>19238</v>
      </c>
      <c r="M91" s="41"/>
      <c r="N91" s="41"/>
    </row>
    <row r="92" spans="1:14" ht="15" customHeight="1" x14ac:dyDescent="0.25">
      <c r="A92" s="33"/>
      <c r="B92" s="48"/>
      <c r="C92" s="154" t="s">
        <v>242</v>
      </c>
      <c r="D92" s="43"/>
      <c r="E92" s="43"/>
      <c r="F92" s="43"/>
      <c r="G92" s="43"/>
      <c r="H92" s="33" t="s">
        <v>18</v>
      </c>
      <c r="I92" s="42">
        <v>1</v>
      </c>
      <c r="J92" s="92">
        <v>13000</v>
      </c>
      <c r="K92" s="102">
        <v>650</v>
      </c>
      <c r="L92" s="108">
        <f t="shared" si="7"/>
        <v>12350</v>
      </c>
      <c r="M92" s="41"/>
      <c r="N92" s="41"/>
    </row>
    <row r="93" spans="1:14" ht="15" customHeight="1" x14ac:dyDescent="0.25">
      <c r="A93" s="33"/>
      <c r="B93" s="48"/>
      <c r="C93" s="154" t="s">
        <v>243</v>
      </c>
      <c r="D93" s="43"/>
      <c r="E93" s="43"/>
      <c r="F93" s="43"/>
      <c r="G93" s="43"/>
      <c r="H93" s="33" t="s">
        <v>18</v>
      </c>
      <c r="I93" s="42">
        <v>1</v>
      </c>
      <c r="J93" s="92">
        <v>39300</v>
      </c>
      <c r="K93" s="102">
        <v>1965</v>
      </c>
      <c r="L93" s="108">
        <f t="shared" si="7"/>
        <v>37335</v>
      </c>
      <c r="M93" s="41"/>
      <c r="N93" s="41"/>
    </row>
    <row r="94" spans="1:14" ht="15" customHeight="1" x14ac:dyDescent="0.25">
      <c r="A94" s="33"/>
      <c r="B94" s="48"/>
      <c r="C94" s="154" t="s">
        <v>244</v>
      </c>
      <c r="D94" s="43"/>
      <c r="E94" s="43"/>
      <c r="F94" s="43"/>
      <c r="G94" s="43"/>
      <c r="H94" s="33" t="s">
        <v>18</v>
      </c>
      <c r="I94" s="42">
        <v>1</v>
      </c>
      <c r="J94" s="92">
        <v>7459.75</v>
      </c>
      <c r="K94" s="102">
        <v>373</v>
      </c>
      <c r="L94" s="108">
        <f t="shared" si="7"/>
        <v>7086.75</v>
      </c>
      <c r="M94" s="41"/>
      <c r="N94" s="41"/>
    </row>
    <row r="95" spans="1:14" ht="15" customHeight="1" x14ac:dyDescent="0.25">
      <c r="A95" s="33"/>
      <c r="B95" s="49"/>
      <c r="C95" s="154" t="s">
        <v>188</v>
      </c>
      <c r="D95" s="43"/>
      <c r="E95" s="43"/>
      <c r="F95" s="43"/>
      <c r="G95" s="43"/>
      <c r="H95" s="33" t="s">
        <v>18</v>
      </c>
      <c r="I95" s="42">
        <v>1</v>
      </c>
      <c r="J95" s="92">
        <v>46500</v>
      </c>
      <c r="K95" s="102">
        <f>2325+2325</f>
        <v>4650</v>
      </c>
      <c r="L95" s="108">
        <f t="shared" si="7"/>
        <v>41850</v>
      </c>
      <c r="M95" s="41"/>
      <c r="N95" s="41"/>
    </row>
    <row r="96" spans="1:14" ht="15" customHeight="1" x14ac:dyDescent="0.25">
      <c r="A96" s="80"/>
      <c r="B96" s="199" t="s">
        <v>228</v>
      </c>
      <c r="C96" s="200"/>
      <c r="D96" s="85"/>
      <c r="E96" s="85"/>
      <c r="F96" s="85"/>
      <c r="G96" s="85"/>
      <c r="H96" s="80"/>
      <c r="I96" s="86">
        <f>SUM(I72:I95)</f>
        <v>27</v>
      </c>
      <c r="J96" s="93">
        <f>SUM(J72:J95)</f>
        <v>502940.75</v>
      </c>
      <c r="K96" s="109">
        <f>SUM(K72:K95)</f>
        <v>72457</v>
      </c>
      <c r="L96" s="110">
        <f>SUM(L72:L95)</f>
        <v>430483.75</v>
      </c>
      <c r="M96" s="41"/>
      <c r="N96" s="41"/>
    </row>
    <row r="97" spans="1:14" ht="15" customHeight="1" x14ac:dyDescent="0.25">
      <c r="A97" s="80"/>
      <c r="B97" s="199" t="s">
        <v>231</v>
      </c>
      <c r="C97" s="200"/>
      <c r="D97" s="85"/>
      <c r="E97" s="85"/>
      <c r="F97" s="85"/>
      <c r="G97" s="85"/>
      <c r="H97" s="80"/>
      <c r="I97" s="86">
        <f>I96+I70</f>
        <v>52</v>
      </c>
      <c r="J97" s="94">
        <f>J70+J96</f>
        <v>785439.69</v>
      </c>
      <c r="K97" s="94">
        <f t="shared" ref="K97:L97" si="8">K70+K96</f>
        <v>153840</v>
      </c>
      <c r="L97" s="94">
        <f t="shared" si="8"/>
        <v>631599.68999999994</v>
      </c>
      <c r="M97" s="41"/>
      <c r="N97" s="41"/>
    </row>
    <row r="98" spans="1:14" ht="35.25" customHeight="1" x14ac:dyDescent="0.25">
      <c r="A98" s="193" t="s">
        <v>19</v>
      </c>
      <c r="B98" s="193"/>
      <c r="C98" s="153"/>
      <c r="D98" s="43"/>
      <c r="E98" s="43"/>
      <c r="F98" s="43"/>
      <c r="G98" s="43"/>
      <c r="H98" s="33"/>
      <c r="I98" s="42"/>
      <c r="J98" s="42"/>
      <c r="K98" s="42"/>
      <c r="L98" s="42"/>
      <c r="M98" s="41"/>
      <c r="N98" s="41"/>
    </row>
    <row r="99" spans="1:14" ht="35.25" customHeight="1" x14ac:dyDescent="0.25">
      <c r="A99" s="145"/>
      <c r="B99" s="146"/>
      <c r="C99" s="162" t="s">
        <v>271</v>
      </c>
      <c r="D99" s="43"/>
      <c r="E99" s="43"/>
      <c r="F99" s="43"/>
      <c r="G99" s="43"/>
      <c r="H99" s="33"/>
      <c r="I99" s="42"/>
      <c r="J99" s="42"/>
      <c r="K99" s="42"/>
      <c r="L99" s="42"/>
      <c r="M99" s="41"/>
      <c r="N99" s="41"/>
    </row>
    <row r="100" spans="1:14" ht="15" customHeight="1" x14ac:dyDescent="0.25">
      <c r="A100" s="56"/>
      <c r="B100" s="53" t="s">
        <v>269</v>
      </c>
      <c r="C100" s="155" t="s">
        <v>239</v>
      </c>
      <c r="D100" s="43"/>
      <c r="E100" s="43"/>
      <c r="F100" s="43"/>
      <c r="G100" s="43"/>
      <c r="H100" s="33" t="s">
        <v>18</v>
      </c>
      <c r="I100" s="42">
        <v>1</v>
      </c>
      <c r="J100" s="95">
        <v>43695</v>
      </c>
      <c r="K100" s="102">
        <v>43695</v>
      </c>
      <c r="L100" s="108">
        <f>J100-K100</f>
        <v>0</v>
      </c>
      <c r="M100" s="41"/>
      <c r="N100" s="41"/>
    </row>
    <row r="101" spans="1:14" ht="20.25" customHeight="1" x14ac:dyDescent="0.25">
      <c r="A101" s="5"/>
      <c r="B101" s="54"/>
      <c r="C101" s="156" t="s">
        <v>274</v>
      </c>
      <c r="H101" s="33" t="s">
        <v>18</v>
      </c>
      <c r="I101" s="33">
        <v>1</v>
      </c>
      <c r="J101" s="95">
        <v>499500</v>
      </c>
      <c r="K101" s="102">
        <f>74925+24975</f>
        <v>99900</v>
      </c>
      <c r="L101" s="108">
        <f t="shared" ref="L101" si="9">J101-K101</f>
        <v>399600</v>
      </c>
      <c r="M101" s="41"/>
    </row>
    <row r="102" spans="1:14" ht="15" customHeight="1" x14ac:dyDescent="0.25">
      <c r="A102" s="80"/>
      <c r="B102" s="199" t="s">
        <v>230</v>
      </c>
      <c r="C102" s="200"/>
      <c r="D102" s="85"/>
      <c r="E102" s="85"/>
      <c r="F102" s="85"/>
      <c r="G102" s="85"/>
      <c r="H102" s="80"/>
      <c r="I102" s="86">
        <f>I100+I101</f>
        <v>2</v>
      </c>
      <c r="J102" s="93">
        <f>J100+J101</f>
        <v>543195</v>
      </c>
      <c r="K102" s="109">
        <f>SUM(K100:K101)</f>
        <v>143595</v>
      </c>
      <c r="L102" s="110">
        <f>SUM(L100:L101)</f>
        <v>399600</v>
      </c>
      <c r="M102" s="41"/>
      <c r="N102" s="41"/>
    </row>
    <row r="103" spans="1:14" ht="15" customHeight="1" x14ac:dyDescent="0.25">
      <c r="A103" s="80"/>
      <c r="B103" s="199" t="s">
        <v>232</v>
      </c>
      <c r="C103" s="200"/>
      <c r="D103" s="85"/>
      <c r="E103" s="85"/>
      <c r="F103" s="85"/>
      <c r="G103" s="85"/>
      <c r="H103" s="80"/>
      <c r="I103" s="86">
        <f>I102</f>
        <v>2</v>
      </c>
      <c r="J103" s="94">
        <f>J102</f>
        <v>543195</v>
      </c>
      <c r="K103" s="111">
        <f>K102</f>
        <v>143595</v>
      </c>
      <c r="L103" s="111">
        <f>L102</f>
        <v>399600</v>
      </c>
      <c r="M103" s="41"/>
      <c r="N103" s="41"/>
    </row>
    <row r="104" spans="1:14" ht="54.75" customHeight="1" x14ac:dyDescent="0.25">
      <c r="A104" s="193" t="s">
        <v>20</v>
      </c>
      <c r="B104" s="193"/>
      <c r="C104" s="157"/>
      <c r="H104" s="3"/>
      <c r="I104" s="33"/>
      <c r="J104" s="33"/>
      <c r="K104" s="33"/>
      <c r="L104" s="33"/>
      <c r="M104" s="41"/>
    </row>
    <row r="105" spans="1:14" ht="33.75" customHeight="1" x14ac:dyDescent="0.25">
      <c r="A105" s="144"/>
      <c r="B105" s="146"/>
      <c r="C105" s="163" t="s">
        <v>272</v>
      </c>
      <c r="H105" s="3"/>
      <c r="I105" s="33"/>
      <c r="J105" s="33"/>
      <c r="K105" s="33"/>
      <c r="L105" s="33"/>
      <c r="M105" s="41"/>
    </row>
    <row r="106" spans="1:14" ht="17.25" customHeight="1" x14ac:dyDescent="0.25">
      <c r="A106" s="5"/>
      <c r="B106" s="53"/>
      <c r="C106" s="156" t="s">
        <v>189</v>
      </c>
      <c r="H106" s="33" t="s">
        <v>18</v>
      </c>
      <c r="I106" s="33">
        <v>2</v>
      </c>
      <c r="J106" s="95">
        <v>540</v>
      </c>
      <c r="K106" s="102">
        <v>540</v>
      </c>
      <c r="L106" s="108">
        <f t="shared" ref="L106:L116" si="10">J106-K106</f>
        <v>0</v>
      </c>
    </row>
    <row r="107" spans="1:14" ht="17.25" customHeight="1" x14ac:dyDescent="0.25">
      <c r="A107" s="5"/>
      <c r="B107" s="53"/>
      <c r="C107" s="156" t="s">
        <v>189</v>
      </c>
      <c r="H107" s="33" t="s">
        <v>18</v>
      </c>
      <c r="I107" s="33">
        <v>1</v>
      </c>
      <c r="J107" s="95">
        <v>360</v>
      </c>
      <c r="K107" s="102">
        <v>360</v>
      </c>
      <c r="L107" s="108">
        <f t="shared" si="10"/>
        <v>0</v>
      </c>
    </row>
    <row r="108" spans="1:14" ht="17.25" customHeight="1" x14ac:dyDescent="0.25">
      <c r="A108" s="5"/>
      <c r="B108" s="53"/>
      <c r="C108" s="156" t="s">
        <v>190</v>
      </c>
      <c r="H108" s="33" t="s">
        <v>18</v>
      </c>
      <c r="I108" s="33">
        <v>2</v>
      </c>
      <c r="J108" s="95">
        <v>444</v>
      </c>
      <c r="K108" s="102">
        <v>0</v>
      </c>
      <c r="L108" s="108">
        <f t="shared" si="10"/>
        <v>444</v>
      </c>
    </row>
    <row r="109" spans="1:14" ht="17.25" customHeight="1" x14ac:dyDescent="0.25">
      <c r="A109" s="5"/>
      <c r="B109" s="53"/>
      <c r="C109" s="156" t="s">
        <v>190</v>
      </c>
      <c r="H109" s="33" t="s">
        <v>18</v>
      </c>
      <c r="I109" s="33">
        <v>1</v>
      </c>
      <c r="J109" s="95">
        <v>62</v>
      </c>
      <c r="K109" s="102">
        <v>0</v>
      </c>
      <c r="L109" s="108">
        <f t="shared" si="10"/>
        <v>62</v>
      </c>
    </row>
    <row r="110" spans="1:14" ht="17.25" customHeight="1" x14ac:dyDescent="0.25">
      <c r="A110" s="5"/>
      <c r="B110" s="53"/>
      <c r="C110" s="156"/>
      <c r="H110" s="33"/>
      <c r="I110" s="33"/>
      <c r="J110" s="95"/>
      <c r="K110" s="102"/>
      <c r="L110" s="108"/>
    </row>
    <row r="111" spans="1:14" ht="29.25" customHeight="1" x14ac:dyDescent="0.25">
      <c r="A111" s="5"/>
      <c r="B111" s="53"/>
      <c r="C111" s="162" t="s">
        <v>271</v>
      </c>
      <c r="H111" s="33"/>
      <c r="I111" s="33"/>
      <c r="J111" s="95"/>
      <c r="K111" s="102"/>
      <c r="L111" s="108"/>
    </row>
    <row r="112" spans="1:14" ht="17.25" customHeight="1" x14ac:dyDescent="0.25">
      <c r="A112" s="5"/>
      <c r="B112" s="53" t="s">
        <v>269</v>
      </c>
      <c r="C112" s="156" t="s">
        <v>191</v>
      </c>
      <c r="H112" s="33" t="s">
        <v>18</v>
      </c>
      <c r="I112" s="33">
        <v>1</v>
      </c>
      <c r="J112" s="95">
        <v>24170</v>
      </c>
      <c r="K112" s="102">
        <f>18128+1209</f>
        <v>19337</v>
      </c>
      <c r="L112" s="108">
        <f t="shared" si="10"/>
        <v>4833</v>
      </c>
    </row>
    <row r="113" spans="1:14" ht="17.25" customHeight="1" x14ac:dyDescent="0.25">
      <c r="A113" s="5"/>
      <c r="B113" s="53"/>
      <c r="C113" s="156"/>
      <c r="H113" s="33"/>
      <c r="I113" s="33"/>
      <c r="J113" s="95"/>
      <c r="K113" s="102"/>
      <c r="L113" s="108"/>
    </row>
    <row r="114" spans="1:14" ht="17.25" customHeight="1" x14ac:dyDescent="0.25">
      <c r="A114" s="5"/>
      <c r="B114" s="53"/>
      <c r="C114" s="163" t="s">
        <v>273</v>
      </c>
      <c r="H114" s="33"/>
      <c r="I114" s="33"/>
      <c r="J114" s="95"/>
      <c r="K114" s="102"/>
      <c r="L114" s="108"/>
    </row>
    <row r="115" spans="1:14" ht="17.25" customHeight="1" x14ac:dyDescent="0.25">
      <c r="A115" s="5"/>
      <c r="B115" s="53"/>
      <c r="C115" s="156" t="s">
        <v>192</v>
      </c>
      <c r="H115" s="33" t="s">
        <v>18</v>
      </c>
      <c r="I115" s="33">
        <v>1</v>
      </c>
      <c r="J115" s="95">
        <v>13499</v>
      </c>
      <c r="K115" s="102">
        <f>2700+675</f>
        <v>3375</v>
      </c>
      <c r="L115" s="108">
        <f t="shared" si="10"/>
        <v>10124</v>
      </c>
    </row>
    <row r="116" spans="1:14" ht="17.25" customHeight="1" x14ac:dyDescent="0.25">
      <c r="A116" s="5"/>
      <c r="B116" s="53"/>
      <c r="C116" s="158" t="s">
        <v>193</v>
      </c>
      <c r="H116" s="33" t="s">
        <v>18</v>
      </c>
      <c r="I116" s="33">
        <v>1</v>
      </c>
      <c r="J116" s="95">
        <v>120000</v>
      </c>
      <c r="K116" s="102">
        <f>18000+6000</f>
        <v>24000</v>
      </c>
      <c r="L116" s="108">
        <f t="shared" si="10"/>
        <v>96000</v>
      </c>
    </row>
    <row r="117" spans="1:14" ht="17.25" customHeight="1" x14ac:dyDescent="0.25">
      <c r="A117" s="80"/>
      <c r="B117" s="206" t="s">
        <v>237</v>
      </c>
      <c r="C117" s="206"/>
      <c r="D117" s="114"/>
      <c r="E117" s="114"/>
      <c r="F117" s="114"/>
      <c r="G117" s="114"/>
      <c r="H117" s="115"/>
      <c r="I117" s="184">
        <f>SUM(I106:I116)</f>
        <v>9</v>
      </c>
      <c r="J117" s="134">
        <f>SUM(J106:J116)</f>
        <v>159075</v>
      </c>
      <c r="K117" s="129">
        <f>SUM(K106:K116)</f>
        <v>47612</v>
      </c>
      <c r="L117" s="135">
        <f>SUM(L106:L116)</f>
        <v>111463</v>
      </c>
    </row>
    <row r="118" spans="1:14" ht="15" customHeight="1" x14ac:dyDescent="0.25">
      <c r="A118" s="80"/>
      <c r="B118" s="199" t="s">
        <v>233</v>
      </c>
      <c r="C118" s="200"/>
      <c r="D118" s="85"/>
      <c r="E118" s="85"/>
      <c r="F118" s="85"/>
      <c r="G118" s="85"/>
      <c r="H118" s="80"/>
      <c r="I118" s="185">
        <f t="shared" ref="I118" si="11">I117</f>
        <v>9</v>
      </c>
      <c r="J118" s="94">
        <f>J117</f>
        <v>159075</v>
      </c>
      <c r="K118" s="94">
        <f t="shared" ref="K118:L118" si="12">K117</f>
        <v>47612</v>
      </c>
      <c r="L118" s="94">
        <f t="shared" si="12"/>
        <v>111463</v>
      </c>
      <c r="N118" s="41"/>
    </row>
    <row r="119" spans="1:14" ht="61.5" customHeight="1" x14ac:dyDescent="0.25">
      <c r="A119" s="193" t="s">
        <v>198</v>
      </c>
      <c r="B119" s="193"/>
      <c r="C119" s="157"/>
      <c r="H119" s="33"/>
      <c r="I119" s="33"/>
      <c r="J119" s="33"/>
      <c r="K119" s="33"/>
      <c r="L119" s="33"/>
      <c r="M119" s="33"/>
    </row>
    <row r="120" spans="1:14" ht="21" customHeight="1" x14ac:dyDescent="0.25">
      <c r="A120" s="145"/>
      <c r="B120" s="168"/>
      <c r="C120" s="163" t="s">
        <v>273</v>
      </c>
      <c r="H120" s="33"/>
      <c r="I120" s="33"/>
      <c r="J120" s="33"/>
      <c r="K120" s="33"/>
      <c r="L120" s="33"/>
      <c r="M120" s="33"/>
    </row>
    <row r="121" spans="1:14" ht="15.75" customHeight="1" x14ac:dyDescent="0.25">
      <c r="A121" s="167"/>
      <c r="B121" s="53"/>
      <c r="C121" s="156" t="s">
        <v>199</v>
      </c>
      <c r="H121" s="33" t="s">
        <v>18</v>
      </c>
      <c r="I121" s="33">
        <v>22</v>
      </c>
      <c r="J121" s="95">
        <v>11880</v>
      </c>
      <c r="K121" s="102">
        <f>1782+1782</f>
        <v>3564</v>
      </c>
      <c r="L121" s="108">
        <f>J121-K121</f>
        <v>8316</v>
      </c>
    </row>
    <row r="122" spans="1:14" ht="15.75" customHeight="1" x14ac:dyDescent="0.25">
      <c r="A122" s="52"/>
      <c r="B122" s="53"/>
      <c r="C122" s="156" t="s">
        <v>200</v>
      </c>
      <c r="H122" s="33" t="s">
        <v>18</v>
      </c>
      <c r="I122" s="33">
        <v>12</v>
      </c>
      <c r="J122" s="95">
        <v>3108</v>
      </c>
      <c r="K122" s="102">
        <f>466+466</f>
        <v>932</v>
      </c>
      <c r="L122" s="108">
        <f t="shared" ref="L122:L136" si="13">J122-K122</f>
        <v>2176</v>
      </c>
    </row>
    <row r="123" spans="1:14" ht="15.75" customHeight="1" x14ac:dyDescent="0.25">
      <c r="A123" s="52"/>
      <c r="B123" s="53"/>
      <c r="C123" s="156" t="s">
        <v>201</v>
      </c>
      <c r="H123" s="33" t="s">
        <v>18</v>
      </c>
      <c r="I123" s="33">
        <v>2</v>
      </c>
      <c r="J123" s="95">
        <v>3700</v>
      </c>
      <c r="K123" s="102">
        <f>555+555</f>
        <v>1110</v>
      </c>
      <c r="L123" s="108">
        <f t="shared" si="13"/>
        <v>2590</v>
      </c>
    </row>
    <row r="124" spans="1:14" ht="15.75" customHeight="1" x14ac:dyDescent="0.25">
      <c r="A124" s="52"/>
      <c r="B124" s="53"/>
      <c r="C124" s="156" t="s">
        <v>202</v>
      </c>
      <c r="H124" s="33" t="s">
        <v>18</v>
      </c>
      <c r="I124" s="33">
        <v>33</v>
      </c>
      <c r="J124" s="95">
        <v>13200</v>
      </c>
      <c r="K124" s="102">
        <f>1980+1980</f>
        <v>3960</v>
      </c>
      <c r="L124" s="108">
        <f t="shared" si="13"/>
        <v>9240</v>
      </c>
    </row>
    <row r="125" spans="1:14" ht="15.75" customHeight="1" x14ac:dyDescent="0.25">
      <c r="A125" s="52"/>
      <c r="B125" s="53"/>
      <c r="C125" s="156" t="s">
        <v>203</v>
      </c>
      <c r="H125" s="33" t="s">
        <v>18</v>
      </c>
      <c r="I125" s="33">
        <v>7</v>
      </c>
      <c r="J125" s="95">
        <v>875</v>
      </c>
      <c r="K125" s="102">
        <f>131+131</f>
        <v>262</v>
      </c>
      <c r="L125" s="108">
        <f t="shared" si="13"/>
        <v>613</v>
      </c>
    </row>
    <row r="126" spans="1:14" ht="15.75" customHeight="1" x14ac:dyDescent="0.25">
      <c r="A126" s="52"/>
      <c r="B126" s="53"/>
      <c r="C126" s="156" t="s">
        <v>204</v>
      </c>
      <c r="H126" s="33" t="s">
        <v>18</v>
      </c>
      <c r="I126" s="33">
        <v>2</v>
      </c>
      <c r="J126" s="95">
        <v>600</v>
      </c>
      <c r="K126" s="102">
        <f>90+90</f>
        <v>180</v>
      </c>
      <c r="L126" s="108">
        <f t="shared" si="13"/>
        <v>420</v>
      </c>
    </row>
    <row r="127" spans="1:14" ht="15.75" customHeight="1" x14ac:dyDescent="0.25">
      <c r="A127" s="52"/>
      <c r="B127" s="53"/>
      <c r="C127" s="156" t="s">
        <v>204</v>
      </c>
      <c r="H127" s="33" t="s">
        <v>18</v>
      </c>
      <c r="I127" s="33">
        <v>9</v>
      </c>
      <c r="J127" s="95">
        <v>2213</v>
      </c>
      <c r="K127" s="102">
        <f>332+332</f>
        <v>664</v>
      </c>
      <c r="L127" s="108">
        <f t="shared" si="13"/>
        <v>1549</v>
      </c>
    </row>
    <row r="128" spans="1:14" ht="15.75" customHeight="1" x14ac:dyDescent="0.25">
      <c r="A128" s="52"/>
      <c r="B128" s="53"/>
      <c r="C128" s="156" t="s">
        <v>205</v>
      </c>
      <c r="H128" s="33" t="s">
        <v>18</v>
      </c>
      <c r="I128" s="33">
        <v>32</v>
      </c>
      <c r="J128" s="95">
        <v>1792</v>
      </c>
      <c r="K128" s="102">
        <f>267+267</f>
        <v>534</v>
      </c>
      <c r="L128" s="108">
        <f t="shared" si="13"/>
        <v>1258</v>
      </c>
    </row>
    <row r="129" spans="1:14" ht="15.75" customHeight="1" x14ac:dyDescent="0.25">
      <c r="A129" s="52"/>
      <c r="B129" s="53"/>
      <c r="C129" s="156" t="s">
        <v>206</v>
      </c>
      <c r="H129" s="33" t="s">
        <v>18</v>
      </c>
      <c r="I129" s="33">
        <v>200</v>
      </c>
      <c r="J129" s="95">
        <v>11200</v>
      </c>
      <c r="K129" s="102">
        <f>1680+1680</f>
        <v>3360</v>
      </c>
      <c r="L129" s="108">
        <f t="shared" si="13"/>
        <v>7840</v>
      </c>
    </row>
    <row r="130" spans="1:14" ht="15.75" customHeight="1" x14ac:dyDescent="0.25">
      <c r="A130" s="52"/>
      <c r="B130" s="53"/>
      <c r="C130" s="156" t="s">
        <v>207</v>
      </c>
      <c r="H130" s="33" t="s">
        <v>18</v>
      </c>
      <c r="I130" s="33">
        <v>19</v>
      </c>
      <c r="J130" s="95">
        <v>1735.5</v>
      </c>
      <c r="K130" s="102">
        <f>260+260</f>
        <v>520</v>
      </c>
      <c r="L130" s="108">
        <f t="shared" si="13"/>
        <v>1215.5</v>
      </c>
    </row>
    <row r="131" spans="1:14" ht="16.5" customHeight="1" x14ac:dyDescent="0.25">
      <c r="A131" s="52"/>
      <c r="B131" s="53"/>
      <c r="C131" s="156" t="s">
        <v>208</v>
      </c>
      <c r="H131" s="33" t="s">
        <v>18</v>
      </c>
      <c r="I131" s="33">
        <v>2</v>
      </c>
      <c r="J131" s="95">
        <v>1800</v>
      </c>
      <c r="K131" s="102">
        <f>270+270</f>
        <v>540</v>
      </c>
      <c r="L131" s="108">
        <f t="shared" si="13"/>
        <v>1260</v>
      </c>
    </row>
    <row r="132" spans="1:14" ht="16.5" customHeight="1" x14ac:dyDescent="0.25">
      <c r="A132" s="52"/>
      <c r="B132" s="53"/>
      <c r="C132" s="156" t="s">
        <v>209</v>
      </c>
      <c r="H132" s="33" t="s">
        <v>18</v>
      </c>
      <c r="I132" s="33">
        <v>5</v>
      </c>
      <c r="J132" s="95">
        <v>5625</v>
      </c>
      <c r="K132" s="102">
        <f>844+844</f>
        <v>1688</v>
      </c>
      <c r="L132" s="108">
        <f t="shared" si="13"/>
        <v>3937</v>
      </c>
    </row>
    <row r="133" spans="1:14" ht="16.5" customHeight="1" x14ac:dyDescent="0.25">
      <c r="A133" s="52"/>
      <c r="B133" s="53"/>
      <c r="C133" s="156" t="s">
        <v>210</v>
      </c>
      <c r="H133" s="33" t="s">
        <v>18</v>
      </c>
      <c r="I133" s="33">
        <v>2</v>
      </c>
      <c r="J133" s="95">
        <v>6000</v>
      </c>
      <c r="K133" s="102">
        <f>900+900</f>
        <v>1800</v>
      </c>
      <c r="L133" s="108">
        <f t="shared" si="13"/>
        <v>4200</v>
      </c>
    </row>
    <row r="134" spans="1:14" ht="16.5" customHeight="1" x14ac:dyDescent="0.25">
      <c r="A134" s="52"/>
      <c r="B134" s="53" t="s">
        <v>270</v>
      </c>
      <c r="C134" s="156" t="s">
        <v>211</v>
      </c>
      <c r="H134" s="33" t="s">
        <v>18</v>
      </c>
      <c r="I134" s="33">
        <v>3</v>
      </c>
      <c r="J134" s="95">
        <v>1188</v>
      </c>
      <c r="K134" s="102">
        <f>178+178</f>
        <v>356</v>
      </c>
      <c r="L134" s="108">
        <f t="shared" si="13"/>
        <v>832</v>
      </c>
    </row>
    <row r="135" spans="1:14" ht="16.5" customHeight="1" x14ac:dyDescent="0.25">
      <c r="A135" s="52"/>
      <c r="B135" s="53"/>
      <c r="C135" s="156" t="s">
        <v>212</v>
      </c>
      <c r="H135" s="33" t="s">
        <v>18</v>
      </c>
      <c r="I135" s="33">
        <v>3</v>
      </c>
      <c r="J135" s="95">
        <v>840</v>
      </c>
      <c r="K135" s="102">
        <f>126+126</f>
        <v>252</v>
      </c>
      <c r="L135" s="108">
        <f t="shared" si="13"/>
        <v>588</v>
      </c>
    </row>
    <row r="136" spans="1:14" ht="16.5" customHeight="1" x14ac:dyDescent="0.25">
      <c r="A136" s="52"/>
      <c r="B136" s="53"/>
      <c r="C136" s="156" t="s">
        <v>213</v>
      </c>
      <c r="H136" s="33" t="s">
        <v>18</v>
      </c>
      <c r="I136" s="33">
        <v>14</v>
      </c>
      <c r="J136" s="95">
        <v>48300</v>
      </c>
      <c r="K136" s="102">
        <f>7245+7245</f>
        <v>14490</v>
      </c>
      <c r="L136" s="108">
        <f t="shared" si="13"/>
        <v>33810</v>
      </c>
    </row>
    <row r="137" spans="1:14" ht="15" customHeight="1" x14ac:dyDescent="0.25">
      <c r="A137" s="80"/>
      <c r="B137" s="199" t="s">
        <v>228</v>
      </c>
      <c r="C137" s="200"/>
      <c r="D137" s="85"/>
      <c r="E137" s="85"/>
      <c r="F137" s="85"/>
      <c r="G137" s="85"/>
      <c r="H137" s="80"/>
      <c r="I137" s="86">
        <f>SUM(I121:I136)</f>
        <v>367</v>
      </c>
      <c r="J137" s="93">
        <f>SUM(J121:J136)</f>
        <v>114056.5</v>
      </c>
      <c r="K137" s="109">
        <f>SUM(K121:K136)</f>
        <v>34212</v>
      </c>
      <c r="L137" s="110">
        <f>SUM(L121:L136)</f>
        <v>79844.5</v>
      </c>
      <c r="N137" s="41"/>
    </row>
    <row r="138" spans="1:14" ht="15" customHeight="1" x14ac:dyDescent="0.25">
      <c r="A138" s="80"/>
      <c r="B138" s="199" t="s">
        <v>234</v>
      </c>
      <c r="C138" s="200"/>
      <c r="D138" s="85"/>
      <c r="E138" s="85"/>
      <c r="F138" s="85"/>
      <c r="G138" s="85"/>
      <c r="H138" s="80"/>
      <c r="I138" s="86">
        <f>I137</f>
        <v>367</v>
      </c>
      <c r="J138" s="94">
        <f>J137</f>
        <v>114056.5</v>
      </c>
      <c r="K138" s="111">
        <f>K137</f>
        <v>34212</v>
      </c>
      <c r="L138" s="112">
        <f>L137</f>
        <v>79844.5</v>
      </c>
      <c r="N138" s="41"/>
    </row>
    <row r="139" spans="1:14" ht="38.25" customHeight="1" x14ac:dyDescent="0.25">
      <c r="A139" s="190" t="s">
        <v>214</v>
      </c>
      <c r="B139" s="192"/>
      <c r="C139" s="149"/>
      <c r="H139" s="3"/>
      <c r="I139" s="3"/>
      <c r="J139" s="41"/>
      <c r="K139" s="41"/>
      <c r="L139" s="41"/>
    </row>
    <row r="140" spans="1:14" ht="30.75" customHeight="1" x14ac:dyDescent="0.25">
      <c r="A140" s="142"/>
      <c r="B140" s="143"/>
      <c r="C140" s="162" t="s">
        <v>271</v>
      </c>
      <c r="H140" s="3"/>
      <c r="I140" s="3"/>
      <c r="J140" s="41"/>
      <c r="K140" s="41"/>
      <c r="L140" s="41"/>
    </row>
    <row r="141" spans="1:14" ht="24.75" customHeight="1" x14ac:dyDescent="0.25">
      <c r="A141" s="32"/>
      <c r="B141" s="14" t="s">
        <v>270</v>
      </c>
      <c r="C141" s="159" t="s">
        <v>21</v>
      </c>
      <c r="H141" s="33" t="s">
        <v>18</v>
      </c>
      <c r="I141" s="33">
        <f>[1]БЛАГОУСТРІЙ!$H$94</f>
        <v>4</v>
      </c>
      <c r="J141" s="95">
        <f>[1]БЛАГОУСТРІЙ!$I$94</f>
        <v>38300</v>
      </c>
      <c r="K141" s="102">
        <f>1915+1915</f>
        <v>3830</v>
      </c>
      <c r="L141" s="108">
        <f>J141-K141</f>
        <v>34470</v>
      </c>
    </row>
    <row r="142" spans="1:14" ht="15" customHeight="1" x14ac:dyDescent="0.25">
      <c r="A142" s="80"/>
      <c r="B142" s="199" t="s">
        <v>228</v>
      </c>
      <c r="C142" s="200"/>
      <c r="D142" s="85"/>
      <c r="E142" s="85"/>
      <c r="F142" s="85"/>
      <c r="G142" s="85"/>
      <c r="H142" s="80"/>
      <c r="I142" s="86"/>
      <c r="J142" s="93">
        <f t="shared" ref="J142:L143" si="14">J141</f>
        <v>38300</v>
      </c>
      <c r="K142" s="109">
        <f t="shared" si="14"/>
        <v>3830</v>
      </c>
      <c r="L142" s="110">
        <f t="shared" si="14"/>
        <v>34470</v>
      </c>
      <c r="N142" s="41"/>
    </row>
    <row r="143" spans="1:14" ht="15" customHeight="1" x14ac:dyDescent="0.25">
      <c r="A143" s="80"/>
      <c r="B143" s="199" t="s">
        <v>238</v>
      </c>
      <c r="C143" s="200"/>
      <c r="D143" s="85"/>
      <c r="E143" s="85"/>
      <c r="F143" s="85"/>
      <c r="G143" s="85"/>
      <c r="H143" s="80"/>
      <c r="I143" s="86"/>
      <c r="J143" s="93">
        <f t="shared" si="14"/>
        <v>38300</v>
      </c>
      <c r="K143" s="109">
        <f t="shared" si="14"/>
        <v>3830</v>
      </c>
      <c r="L143" s="110">
        <f t="shared" si="14"/>
        <v>34470</v>
      </c>
      <c r="N143" s="41"/>
    </row>
    <row r="144" spans="1:14" s="41" customFormat="1" ht="15.75" customHeight="1" x14ac:dyDescent="0.25">
      <c r="B144" s="207" t="s">
        <v>22</v>
      </c>
      <c r="C144" s="207"/>
      <c r="D144" s="207"/>
      <c r="E144" s="207"/>
      <c r="F144" s="207"/>
      <c r="G144" s="207"/>
      <c r="H144" s="207"/>
      <c r="I144" s="207"/>
      <c r="J144" s="94">
        <f>J142+J138+J118+J103+J97+J44</f>
        <v>12695137.76</v>
      </c>
      <c r="K144" s="111">
        <f>K142+K138+K118+K103+K97+K44</f>
        <v>1661853.5</v>
      </c>
      <c r="L144" s="112">
        <f>L142+L138+L118+L103+L97+L44</f>
        <v>11033284.26</v>
      </c>
      <c r="M144" s="3"/>
    </row>
    <row r="145" spans="1:15" s="41" customFormat="1" ht="34.5" customHeight="1" x14ac:dyDescent="0.25">
      <c r="A145" s="190" t="s">
        <v>23</v>
      </c>
      <c r="B145" s="192"/>
      <c r="C145" s="159"/>
      <c r="D145" s="4"/>
      <c r="E145" s="4"/>
      <c r="F145" s="4"/>
      <c r="G145" s="4"/>
      <c r="H145" s="44"/>
      <c r="I145" s="44"/>
      <c r="J145" s="130"/>
      <c r="K145" s="130"/>
      <c r="L145" s="130"/>
      <c r="M145" s="44"/>
      <c r="N145" s="44"/>
      <c r="O145" s="44"/>
    </row>
    <row r="146" spans="1:15" s="41" customFormat="1" ht="30" customHeight="1" x14ac:dyDescent="0.25">
      <c r="A146" s="190" t="s">
        <v>24</v>
      </c>
      <c r="B146" s="192"/>
      <c r="C146" s="159"/>
      <c r="D146" s="4"/>
      <c r="E146" s="4"/>
      <c r="F146" s="4"/>
      <c r="G146" s="4"/>
      <c r="H146" s="44"/>
      <c r="I146" s="44"/>
      <c r="J146" s="130"/>
      <c r="K146" s="130"/>
      <c r="L146" s="130"/>
      <c r="M146" s="44"/>
      <c r="N146" s="44"/>
      <c r="O146" s="44"/>
    </row>
    <row r="147" spans="1:15" s="41" customFormat="1" ht="66.75" customHeight="1" x14ac:dyDescent="0.25">
      <c r="A147" s="190" t="s">
        <v>25</v>
      </c>
      <c r="B147" s="192"/>
      <c r="C147" s="157"/>
      <c r="D147" s="4"/>
      <c r="E147" s="4"/>
      <c r="F147" s="4"/>
      <c r="G147" s="4"/>
      <c r="H147" s="33"/>
      <c r="I147" s="33"/>
      <c r="J147" s="33"/>
      <c r="K147" s="33"/>
      <c r="L147" s="33"/>
      <c r="M147" s="33"/>
      <c r="N147" s="33"/>
    </row>
    <row r="148" spans="1:15" s="41" customFormat="1" ht="30" customHeight="1" x14ac:dyDescent="0.25">
      <c r="A148" s="142"/>
      <c r="B148" s="166"/>
      <c r="C148" s="169" t="s">
        <v>272</v>
      </c>
      <c r="D148" s="4"/>
      <c r="E148" s="4"/>
      <c r="F148" s="4"/>
      <c r="G148" s="4"/>
      <c r="H148" s="33"/>
      <c r="I148" s="33"/>
      <c r="J148" s="33"/>
      <c r="K148" s="33"/>
      <c r="L148" s="33"/>
      <c r="M148" s="33"/>
      <c r="N148" s="33"/>
    </row>
    <row r="149" spans="1:15" s="41" customFormat="1" ht="15.75" customHeight="1" x14ac:dyDescent="0.25">
      <c r="A149" s="50"/>
      <c r="B149" s="59"/>
      <c r="C149" s="156" t="s">
        <v>218</v>
      </c>
      <c r="D149" s="4"/>
      <c r="E149" s="4"/>
      <c r="F149" s="4"/>
      <c r="G149" s="4"/>
      <c r="H149" s="33"/>
      <c r="I149" s="33">
        <v>1</v>
      </c>
      <c r="J149" s="95">
        <v>490</v>
      </c>
      <c r="K149" s="102">
        <v>221</v>
      </c>
      <c r="L149" s="108">
        <f>J149-K149</f>
        <v>269</v>
      </c>
    </row>
    <row r="150" spans="1:15" s="41" customFormat="1" ht="15.75" customHeight="1" x14ac:dyDescent="0.25">
      <c r="A150" s="50"/>
      <c r="B150" s="60"/>
      <c r="C150" s="156" t="s">
        <v>219</v>
      </c>
      <c r="D150" s="113"/>
      <c r="E150" s="4"/>
      <c r="F150" s="4"/>
      <c r="G150" s="4"/>
      <c r="H150" s="33"/>
      <c r="I150" s="33">
        <v>6</v>
      </c>
      <c r="J150" s="95">
        <v>2580</v>
      </c>
      <c r="K150" s="102">
        <v>1161</v>
      </c>
      <c r="L150" s="108">
        <f t="shared" ref="L150:L155" si="15">J150-K150</f>
        <v>1419</v>
      </c>
    </row>
    <row r="151" spans="1:15" s="41" customFormat="1" ht="15.75" customHeight="1" x14ac:dyDescent="0.25">
      <c r="A151" s="50"/>
      <c r="B151" s="60"/>
      <c r="C151" s="156" t="s">
        <v>220</v>
      </c>
      <c r="D151" s="4"/>
      <c r="E151" s="4"/>
      <c r="F151" s="4"/>
      <c r="G151" s="4"/>
      <c r="H151" s="33"/>
      <c r="I151" s="33">
        <v>2</v>
      </c>
      <c r="J151" s="95">
        <v>820</v>
      </c>
      <c r="K151" s="102">
        <v>369</v>
      </c>
      <c r="L151" s="108">
        <f t="shared" si="15"/>
        <v>451</v>
      </c>
    </row>
    <row r="152" spans="1:15" s="41" customFormat="1" ht="15.75" customHeight="1" x14ac:dyDescent="0.25">
      <c r="A152" s="50"/>
      <c r="B152" s="60" t="s">
        <v>269</v>
      </c>
      <c r="C152" s="156" t="s">
        <v>221</v>
      </c>
      <c r="D152" s="4"/>
      <c r="E152" s="4"/>
      <c r="F152" s="4"/>
      <c r="G152" s="4"/>
      <c r="H152" s="33"/>
      <c r="I152" s="33">
        <v>2</v>
      </c>
      <c r="J152" s="95">
        <v>830</v>
      </c>
      <c r="K152" s="102">
        <v>374</v>
      </c>
      <c r="L152" s="108">
        <f t="shared" si="15"/>
        <v>456</v>
      </c>
    </row>
    <row r="153" spans="1:15" s="41" customFormat="1" ht="17.25" customHeight="1" x14ac:dyDescent="0.25">
      <c r="A153" s="50"/>
      <c r="B153" s="60"/>
      <c r="C153" s="156" t="s">
        <v>222</v>
      </c>
      <c r="D153" s="4"/>
      <c r="E153" s="4"/>
      <c r="F153" s="4"/>
      <c r="G153" s="4"/>
      <c r="H153" s="33"/>
      <c r="I153" s="33">
        <v>1</v>
      </c>
      <c r="J153" s="95">
        <v>820</v>
      </c>
      <c r="K153" s="102">
        <v>369</v>
      </c>
      <c r="L153" s="108">
        <f t="shared" si="15"/>
        <v>451</v>
      </c>
    </row>
    <row r="154" spans="1:15" s="41" customFormat="1" ht="17.25" customHeight="1" x14ac:dyDescent="0.25">
      <c r="A154" s="50"/>
      <c r="B154" s="60"/>
      <c r="C154" s="156" t="s">
        <v>223</v>
      </c>
      <c r="D154" s="4"/>
      <c r="E154" s="4"/>
      <c r="F154" s="4"/>
      <c r="G154" s="4"/>
      <c r="H154" s="33"/>
      <c r="I154" s="33">
        <v>1</v>
      </c>
      <c r="J154" s="95">
        <v>822</v>
      </c>
      <c r="K154" s="102">
        <v>370</v>
      </c>
      <c r="L154" s="108">
        <f t="shared" si="15"/>
        <v>452</v>
      </c>
    </row>
    <row r="155" spans="1:15" s="41" customFormat="1" ht="15.75" customHeight="1" x14ac:dyDescent="0.25">
      <c r="A155" s="50"/>
      <c r="B155" s="60"/>
      <c r="C155" s="156" t="s">
        <v>224</v>
      </c>
      <c r="D155" s="4"/>
      <c r="E155" s="4"/>
      <c r="F155" s="4"/>
      <c r="G155" s="4"/>
      <c r="H155" s="33"/>
      <c r="I155" s="33">
        <v>4</v>
      </c>
      <c r="J155" s="95">
        <v>350</v>
      </c>
      <c r="K155" s="102">
        <v>158</v>
      </c>
      <c r="L155" s="108">
        <f t="shared" si="15"/>
        <v>192</v>
      </c>
    </row>
    <row r="156" spans="1:15" ht="15" customHeight="1" x14ac:dyDescent="0.25">
      <c r="A156" s="80"/>
      <c r="B156" s="199" t="s">
        <v>230</v>
      </c>
      <c r="C156" s="200"/>
      <c r="D156" s="85"/>
      <c r="E156" s="85"/>
      <c r="F156" s="85"/>
      <c r="G156" s="85"/>
      <c r="H156" s="80"/>
      <c r="I156" s="86">
        <f>SUM(I149:I155)</f>
        <v>17</v>
      </c>
      <c r="J156" s="96">
        <f>SUM(J149:J155)</f>
        <v>6712</v>
      </c>
      <c r="K156" s="109">
        <f>SUM(K149:K155)</f>
        <v>3022</v>
      </c>
      <c r="L156" s="110">
        <f>SUM(L149:L155)</f>
        <v>3690</v>
      </c>
      <c r="M156" s="41"/>
      <c r="N156" s="41"/>
    </row>
    <row r="157" spans="1:15" ht="15" customHeight="1" x14ac:dyDescent="0.25">
      <c r="A157" s="80"/>
      <c r="B157" s="199" t="s">
        <v>235</v>
      </c>
      <c r="C157" s="200"/>
      <c r="D157" s="85"/>
      <c r="E157" s="85"/>
      <c r="F157" s="85"/>
      <c r="G157" s="85"/>
      <c r="H157" s="80"/>
      <c r="I157" s="86">
        <f>I156</f>
        <v>17</v>
      </c>
      <c r="J157" s="97">
        <f>J156</f>
        <v>6712</v>
      </c>
      <c r="K157" s="111">
        <f>K156</f>
        <v>3022</v>
      </c>
      <c r="L157" s="112">
        <f>L156</f>
        <v>3690</v>
      </c>
      <c r="M157" s="41"/>
      <c r="N157" s="41"/>
    </row>
    <row r="158" spans="1:15" s="41" customFormat="1" ht="45.75" customHeight="1" x14ac:dyDescent="0.25">
      <c r="A158" s="197" t="s">
        <v>26</v>
      </c>
      <c r="B158" s="198"/>
      <c r="C158" s="149"/>
      <c r="D158" s="5"/>
      <c r="E158" s="5"/>
      <c r="F158" s="5"/>
      <c r="G158" s="5"/>
    </row>
    <row r="159" spans="1:15" s="41" customFormat="1" ht="32.25" customHeight="1" x14ac:dyDescent="0.25">
      <c r="A159" s="190" t="s">
        <v>27</v>
      </c>
      <c r="B159" s="192"/>
      <c r="C159" s="159"/>
      <c r="D159" s="4"/>
      <c r="E159" s="4"/>
      <c r="F159" s="4"/>
      <c r="G159" s="4"/>
      <c r="H159" s="44"/>
      <c r="I159" s="44"/>
      <c r="J159" s="92"/>
      <c r="K159" s="101"/>
      <c r="L159" s="106"/>
    </row>
    <row r="160" spans="1:15" s="41" customFormat="1" ht="67.5" customHeight="1" x14ac:dyDescent="0.25">
      <c r="A160" s="190" t="s">
        <v>28</v>
      </c>
      <c r="B160" s="192"/>
      <c r="C160" s="159"/>
      <c r="D160" s="4"/>
      <c r="E160" s="4"/>
      <c r="F160" s="4"/>
      <c r="G160" s="4"/>
      <c r="H160" s="44"/>
      <c r="I160" s="44"/>
      <c r="J160" s="92"/>
      <c r="K160" s="101"/>
      <c r="L160" s="106"/>
    </row>
    <row r="161" spans="1:17" ht="40.5" customHeight="1" x14ac:dyDescent="0.25">
      <c r="A161" s="190" t="s">
        <v>215</v>
      </c>
      <c r="B161" s="192"/>
    </row>
    <row r="162" spans="1:17" ht="51" customHeight="1" x14ac:dyDescent="0.25">
      <c r="A162" s="190" t="s">
        <v>216</v>
      </c>
      <c r="B162" s="192"/>
    </row>
    <row r="163" spans="1:17" ht="15.75" customHeight="1" x14ac:dyDescent="0.25">
      <c r="A163" s="194" t="s">
        <v>29</v>
      </c>
      <c r="B163" s="195"/>
      <c r="C163" s="195"/>
      <c r="D163" s="195"/>
      <c r="E163" s="195"/>
      <c r="F163" s="195"/>
      <c r="G163" s="195"/>
      <c r="H163" s="195"/>
      <c r="I163" s="196"/>
      <c r="J163" s="94">
        <f>J157</f>
        <v>6712</v>
      </c>
      <c r="K163" s="94">
        <f t="shared" ref="K163:L163" si="16">K157</f>
        <v>3022</v>
      </c>
      <c r="L163" s="94">
        <f t="shared" si="16"/>
        <v>3690</v>
      </c>
    </row>
    <row r="164" spans="1:17" s="5" customFormat="1" ht="58.5" customHeight="1" x14ac:dyDescent="0.25">
      <c r="A164" s="197" t="s">
        <v>30</v>
      </c>
      <c r="B164" s="198"/>
      <c r="C164" s="160"/>
      <c r="H164" s="33"/>
      <c r="I164" s="33"/>
      <c r="J164" s="98"/>
      <c r="K164" s="103"/>
      <c r="L164" s="107"/>
    </row>
    <row r="165" spans="1:17" s="5" customFormat="1" ht="72.75" customHeight="1" x14ac:dyDescent="0.25">
      <c r="A165" s="197" t="s">
        <v>31</v>
      </c>
      <c r="B165" s="198"/>
      <c r="C165" s="160"/>
      <c r="H165" s="33"/>
      <c r="I165" s="33"/>
      <c r="J165" s="98"/>
      <c r="K165" s="103"/>
      <c r="L165" s="107"/>
    </row>
    <row r="166" spans="1:17" s="5" customFormat="1" ht="64.5" customHeight="1" x14ac:dyDescent="0.25">
      <c r="A166" s="197" t="s">
        <v>32</v>
      </c>
      <c r="B166" s="198"/>
      <c r="C166" s="160"/>
      <c r="H166" s="33"/>
      <c r="I166" s="33"/>
      <c r="J166" s="98"/>
      <c r="K166" s="103"/>
      <c r="L166" s="107"/>
    </row>
    <row r="167" spans="1:17" s="5" customFormat="1" ht="57.75" customHeight="1" x14ac:dyDescent="0.25">
      <c r="A167" s="197" t="s">
        <v>33</v>
      </c>
      <c r="B167" s="198"/>
      <c r="C167" s="160"/>
      <c r="H167" s="33"/>
      <c r="I167" s="33"/>
      <c r="J167" s="98"/>
      <c r="K167" s="103"/>
      <c r="L167" s="107"/>
    </row>
    <row r="168" spans="1:17" s="5" customFormat="1" ht="63" customHeight="1" x14ac:dyDescent="0.25">
      <c r="A168" s="197" t="s">
        <v>217</v>
      </c>
      <c r="B168" s="198"/>
      <c r="C168" s="160"/>
      <c r="H168" s="33"/>
      <c r="I168" s="33"/>
      <c r="J168" s="98"/>
      <c r="K168" s="103"/>
      <c r="L168" s="107"/>
    </row>
    <row r="169" spans="1:17" s="5" customFormat="1" ht="43.5" customHeight="1" x14ac:dyDescent="0.25">
      <c r="A169" s="197" t="s">
        <v>34</v>
      </c>
      <c r="B169" s="198"/>
      <c r="C169" s="160"/>
      <c r="H169" s="33"/>
      <c r="I169" s="33"/>
      <c r="J169" s="98"/>
      <c r="K169" s="103"/>
      <c r="L169" s="107"/>
    </row>
    <row r="170" spans="1:17" ht="15.75" customHeight="1" x14ac:dyDescent="0.25">
      <c r="A170" s="57" t="s">
        <v>35</v>
      </c>
      <c r="B170" s="58"/>
      <c r="C170" s="161"/>
      <c r="D170" s="45"/>
      <c r="E170" s="45"/>
      <c r="F170" s="45"/>
      <c r="G170" s="45"/>
      <c r="H170" s="46"/>
      <c r="I170" s="46"/>
      <c r="J170" s="137">
        <v>0</v>
      </c>
    </row>
    <row r="171" spans="1:17" ht="63" customHeight="1" x14ac:dyDescent="0.25">
      <c r="A171" s="197" t="s">
        <v>36</v>
      </c>
      <c r="B171" s="198"/>
    </row>
    <row r="172" spans="1:17" ht="78.75" customHeight="1" x14ac:dyDescent="0.25">
      <c r="A172" s="197" t="s">
        <v>37</v>
      </c>
      <c r="B172" s="198"/>
    </row>
    <row r="173" spans="1:17" ht="76.5" customHeight="1" x14ac:dyDescent="0.25">
      <c r="A173" s="197" t="s">
        <v>38</v>
      </c>
      <c r="B173" s="198"/>
    </row>
    <row r="174" spans="1:17" ht="74.25" customHeight="1" x14ac:dyDescent="0.25">
      <c r="A174" s="197" t="s">
        <v>39</v>
      </c>
      <c r="B174" s="198"/>
    </row>
    <row r="175" spans="1:17" ht="15.75" customHeight="1" x14ac:dyDescent="0.25">
      <c r="A175" s="190" t="s">
        <v>40</v>
      </c>
      <c r="B175" s="191"/>
      <c r="C175" s="191"/>
      <c r="D175" s="191"/>
      <c r="E175" s="191"/>
      <c r="F175" s="191"/>
      <c r="G175" s="191"/>
      <c r="H175" s="192"/>
      <c r="J175" s="137">
        <v>0</v>
      </c>
    </row>
    <row r="176" spans="1:17" s="170" customFormat="1" ht="19.5" customHeight="1" x14ac:dyDescent="0.25">
      <c r="A176" s="193" t="s">
        <v>41</v>
      </c>
      <c r="B176" s="193"/>
      <c r="C176" s="193"/>
      <c r="D176" s="193"/>
      <c r="E176" s="193"/>
      <c r="F176" s="193"/>
      <c r="G176" s="193"/>
      <c r="H176" s="193"/>
      <c r="I176" s="6"/>
      <c r="J176" s="138">
        <f>J163+J144</f>
        <v>12701849.76</v>
      </c>
      <c r="K176" s="131">
        <f>K163+K144</f>
        <v>1664875.5</v>
      </c>
      <c r="L176" s="139">
        <f>L163+L144</f>
        <v>11036974.26</v>
      </c>
      <c r="M176" s="3"/>
      <c r="N176" s="3"/>
      <c r="O176" s="3"/>
      <c r="P176" s="3"/>
      <c r="Q176" s="3"/>
    </row>
    <row r="177" spans="2:12" s="178" customFormat="1" x14ac:dyDescent="0.25">
      <c r="B177" s="179"/>
      <c r="C177" s="180"/>
      <c r="J177" s="181"/>
      <c r="K177" s="181"/>
      <c r="L177" s="181"/>
    </row>
    <row r="178" spans="2:12" s="178" customFormat="1" x14ac:dyDescent="0.25">
      <c r="B178" s="179"/>
      <c r="C178" s="180"/>
      <c r="J178" s="181"/>
      <c r="K178" s="181"/>
      <c r="L178" s="181"/>
    </row>
    <row r="179" spans="2:12" s="178" customFormat="1" x14ac:dyDescent="0.25">
      <c r="B179" s="179"/>
      <c r="C179" s="180"/>
      <c r="J179" s="181"/>
      <c r="K179" s="181"/>
      <c r="L179" s="181"/>
    </row>
    <row r="180" spans="2:12" s="178" customFormat="1" x14ac:dyDescent="0.25">
      <c r="B180" s="179"/>
      <c r="C180" s="180"/>
      <c r="J180" s="181"/>
      <c r="K180" s="181"/>
      <c r="L180" s="181"/>
    </row>
    <row r="181" spans="2:12" s="178" customFormat="1" x14ac:dyDescent="0.25">
      <c r="B181" s="179"/>
      <c r="C181" s="180"/>
      <c r="J181" s="181"/>
      <c r="K181" s="181"/>
      <c r="L181" s="181"/>
    </row>
    <row r="182" spans="2:12" s="178" customFormat="1" x14ac:dyDescent="0.25">
      <c r="B182" s="179"/>
      <c r="C182" s="180"/>
      <c r="J182" s="181"/>
      <c r="K182" s="181"/>
      <c r="L182" s="181"/>
    </row>
    <row r="183" spans="2:12" s="178" customFormat="1" x14ac:dyDescent="0.25">
      <c r="B183" s="179"/>
      <c r="C183" s="180"/>
      <c r="J183" s="181"/>
      <c r="K183" s="181"/>
      <c r="L183" s="181"/>
    </row>
    <row r="184" spans="2:12" s="178" customFormat="1" x14ac:dyDescent="0.25">
      <c r="B184" s="179"/>
      <c r="C184" s="180"/>
      <c r="J184" s="181"/>
      <c r="K184" s="181"/>
      <c r="L184" s="181"/>
    </row>
    <row r="185" spans="2:12" s="178" customFormat="1" x14ac:dyDescent="0.25">
      <c r="B185" s="179"/>
      <c r="C185" s="180"/>
      <c r="J185" s="181"/>
      <c r="K185" s="181"/>
      <c r="L185" s="181"/>
    </row>
    <row r="186" spans="2:12" s="178" customFormat="1" x14ac:dyDescent="0.25">
      <c r="B186" s="179"/>
      <c r="C186" s="180"/>
      <c r="J186" s="181"/>
      <c r="K186" s="181"/>
      <c r="L186" s="181"/>
    </row>
    <row r="187" spans="2:12" s="178" customFormat="1" x14ac:dyDescent="0.25">
      <c r="B187" s="179"/>
      <c r="C187" s="180"/>
      <c r="J187" s="181"/>
      <c r="K187" s="181"/>
      <c r="L187" s="181"/>
    </row>
    <row r="188" spans="2:12" s="178" customFormat="1" x14ac:dyDescent="0.25">
      <c r="B188" s="179"/>
      <c r="C188" s="180"/>
      <c r="J188" s="181"/>
      <c r="K188" s="181"/>
      <c r="L188" s="181"/>
    </row>
    <row r="189" spans="2:12" s="178" customFormat="1" x14ac:dyDescent="0.25">
      <c r="B189" s="179"/>
      <c r="C189" s="180"/>
      <c r="J189" s="181"/>
      <c r="K189" s="181"/>
      <c r="L189" s="181"/>
    </row>
    <row r="190" spans="2:12" s="178" customFormat="1" x14ac:dyDescent="0.25">
      <c r="B190" s="179"/>
      <c r="C190" s="180"/>
      <c r="J190" s="181"/>
      <c r="K190" s="181"/>
      <c r="L190" s="181"/>
    </row>
    <row r="191" spans="2:12" s="178" customFormat="1" x14ac:dyDescent="0.25">
      <c r="B191" s="179"/>
      <c r="C191" s="180"/>
      <c r="J191" s="181"/>
      <c r="K191" s="181"/>
      <c r="L191" s="181"/>
    </row>
    <row r="192" spans="2:12" s="178" customFormat="1" x14ac:dyDescent="0.25">
      <c r="B192" s="179"/>
      <c r="C192" s="180"/>
      <c r="J192" s="181"/>
      <c r="K192" s="181"/>
      <c r="L192" s="181"/>
    </row>
    <row r="193" spans="2:12" s="178" customFormat="1" x14ac:dyDescent="0.25">
      <c r="B193" s="179"/>
      <c r="C193" s="180"/>
      <c r="J193" s="181"/>
      <c r="K193" s="181"/>
      <c r="L193" s="181"/>
    </row>
    <row r="194" spans="2:12" s="178" customFormat="1" x14ac:dyDescent="0.25">
      <c r="B194" s="179"/>
      <c r="C194" s="180"/>
      <c r="J194" s="181"/>
      <c r="K194" s="181"/>
      <c r="L194" s="181"/>
    </row>
    <row r="195" spans="2:12" s="178" customFormat="1" x14ac:dyDescent="0.25">
      <c r="B195" s="179"/>
      <c r="C195" s="180"/>
      <c r="J195" s="181"/>
      <c r="K195" s="181"/>
      <c r="L195" s="181"/>
    </row>
    <row r="196" spans="2:12" s="178" customFormat="1" x14ac:dyDescent="0.25">
      <c r="B196" s="179"/>
      <c r="C196" s="180"/>
      <c r="J196" s="181"/>
      <c r="K196" s="181"/>
      <c r="L196" s="181"/>
    </row>
    <row r="197" spans="2:12" s="178" customFormat="1" x14ac:dyDescent="0.25">
      <c r="B197" s="179"/>
      <c r="C197" s="180"/>
      <c r="J197" s="181"/>
      <c r="K197" s="181"/>
      <c r="L197" s="181"/>
    </row>
    <row r="198" spans="2:12" s="178" customFormat="1" x14ac:dyDescent="0.25">
      <c r="B198" s="179"/>
      <c r="C198" s="180"/>
      <c r="J198" s="181"/>
      <c r="K198" s="181"/>
      <c r="L198" s="181"/>
    </row>
    <row r="199" spans="2:12" s="178" customFormat="1" x14ac:dyDescent="0.25">
      <c r="B199" s="179"/>
      <c r="C199" s="180"/>
      <c r="J199" s="181"/>
      <c r="K199" s="181"/>
      <c r="L199" s="181"/>
    </row>
    <row r="200" spans="2:12" s="178" customFormat="1" x14ac:dyDescent="0.25">
      <c r="B200" s="179"/>
      <c r="C200" s="180"/>
      <c r="J200" s="181"/>
      <c r="K200" s="181"/>
      <c r="L200" s="181"/>
    </row>
    <row r="201" spans="2:12" s="178" customFormat="1" x14ac:dyDescent="0.25">
      <c r="B201" s="179"/>
      <c r="C201" s="180"/>
      <c r="J201" s="181"/>
      <c r="K201" s="181"/>
      <c r="L201" s="181"/>
    </row>
    <row r="202" spans="2:12" s="178" customFormat="1" x14ac:dyDescent="0.25">
      <c r="B202" s="179"/>
      <c r="C202" s="180"/>
      <c r="J202" s="181"/>
      <c r="K202" s="181"/>
      <c r="L202" s="181"/>
    </row>
    <row r="203" spans="2:12" s="178" customFormat="1" x14ac:dyDescent="0.25">
      <c r="B203" s="179"/>
      <c r="C203" s="180"/>
      <c r="J203" s="181"/>
      <c r="K203" s="181"/>
      <c r="L203" s="181"/>
    </row>
    <row r="204" spans="2:12" s="178" customFormat="1" x14ac:dyDescent="0.25">
      <c r="B204" s="179"/>
      <c r="C204" s="180"/>
      <c r="J204" s="181"/>
      <c r="K204" s="181"/>
      <c r="L204" s="181"/>
    </row>
    <row r="205" spans="2:12" s="178" customFormat="1" x14ac:dyDescent="0.25">
      <c r="B205" s="179"/>
      <c r="C205" s="180"/>
      <c r="J205" s="181"/>
      <c r="K205" s="181"/>
      <c r="L205" s="181"/>
    </row>
    <row r="206" spans="2:12" s="178" customFormat="1" x14ac:dyDescent="0.25">
      <c r="B206" s="179"/>
      <c r="C206" s="180"/>
      <c r="J206" s="181"/>
      <c r="K206" s="181"/>
      <c r="L206" s="181"/>
    </row>
    <row r="207" spans="2:12" s="178" customFormat="1" x14ac:dyDescent="0.25">
      <c r="B207" s="179"/>
      <c r="C207" s="180"/>
      <c r="J207" s="181"/>
      <c r="K207" s="181"/>
      <c r="L207" s="181"/>
    </row>
    <row r="208" spans="2:12" s="178" customFormat="1" x14ac:dyDescent="0.25">
      <c r="B208" s="179"/>
      <c r="C208" s="180"/>
      <c r="J208" s="181"/>
      <c r="K208" s="181"/>
      <c r="L208" s="181"/>
    </row>
    <row r="209" spans="2:12" s="178" customFormat="1" x14ac:dyDescent="0.25">
      <c r="B209" s="179"/>
      <c r="C209" s="180"/>
      <c r="J209" s="181"/>
      <c r="K209" s="181"/>
      <c r="L209" s="181"/>
    </row>
    <row r="210" spans="2:12" s="178" customFormat="1" x14ac:dyDescent="0.25">
      <c r="B210" s="179"/>
      <c r="C210" s="180"/>
      <c r="J210" s="181"/>
      <c r="K210" s="181"/>
      <c r="L210" s="181"/>
    </row>
    <row r="211" spans="2:12" s="178" customFormat="1" x14ac:dyDescent="0.25">
      <c r="B211" s="179"/>
      <c r="C211" s="180"/>
      <c r="J211" s="181"/>
      <c r="K211" s="181"/>
      <c r="L211" s="181"/>
    </row>
    <row r="212" spans="2:12" s="178" customFormat="1" x14ac:dyDescent="0.25">
      <c r="B212" s="179"/>
      <c r="C212" s="180"/>
      <c r="J212" s="181"/>
      <c r="K212" s="181"/>
      <c r="L212" s="181"/>
    </row>
    <row r="213" spans="2:12" s="178" customFormat="1" x14ac:dyDescent="0.25">
      <c r="B213" s="179"/>
      <c r="C213" s="180"/>
      <c r="J213" s="181"/>
      <c r="K213" s="181"/>
      <c r="L213" s="181"/>
    </row>
    <row r="214" spans="2:12" s="178" customFormat="1" x14ac:dyDescent="0.25">
      <c r="B214" s="179"/>
      <c r="C214" s="180"/>
      <c r="J214" s="181"/>
      <c r="K214" s="181"/>
      <c r="L214" s="181"/>
    </row>
    <row r="215" spans="2:12" s="178" customFormat="1" x14ac:dyDescent="0.25">
      <c r="B215" s="179"/>
      <c r="C215" s="180"/>
      <c r="J215" s="181"/>
      <c r="K215" s="181"/>
      <c r="L215" s="181"/>
    </row>
    <row r="216" spans="2:12" s="178" customFormat="1" x14ac:dyDescent="0.25">
      <c r="B216" s="179"/>
      <c r="C216" s="180"/>
      <c r="J216" s="181"/>
      <c r="K216" s="181"/>
      <c r="L216" s="181"/>
    </row>
    <row r="217" spans="2:12" s="178" customFormat="1" x14ac:dyDescent="0.25">
      <c r="B217" s="179"/>
      <c r="C217" s="180"/>
      <c r="J217" s="181"/>
      <c r="K217" s="181"/>
      <c r="L217" s="181"/>
    </row>
    <row r="218" spans="2:12" s="178" customFormat="1" x14ac:dyDescent="0.25">
      <c r="B218" s="179"/>
      <c r="C218" s="180"/>
      <c r="J218" s="181"/>
      <c r="K218" s="181"/>
      <c r="L218" s="181"/>
    </row>
    <row r="219" spans="2:12" s="178" customFormat="1" x14ac:dyDescent="0.25">
      <c r="B219" s="179"/>
      <c r="C219" s="180"/>
      <c r="J219" s="181"/>
      <c r="K219" s="181"/>
      <c r="L219" s="181"/>
    </row>
    <row r="220" spans="2:12" s="178" customFormat="1" x14ac:dyDescent="0.25">
      <c r="B220" s="179"/>
      <c r="C220" s="180"/>
      <c r="J220" s="181"/>
      <c r="K220" s="181"/>
      <c r="L220" s="181"/>
    </row>
    <row r="221" spans="2:12" s="178" customFormat="1" x14ac:dyDescent="0.25">
      <c r="B221" s="179"/>
      <c r="C221" s="180"/>
      <c r="J221" s="181"/>
      <c r="K221" s="181"/>
      <c r="L221" s="181"/>
    </row>
    <row r="222" spans="2:12" s="178" customFormat="1" x14ac:dyDescent="0.25">
      <c r="B222" s="179"/>
      <c r="C222" s="180"/>
      <c r="J222" s="181"/>
      <c r="K222" s="181"/>
      <c r="L222" s="181"/>
    </row>
    <row r="223" spans="2:12" s="178" customFormat="1" x14ac:dyDescent="0.25">
      <c r="B223" s="179"/>
      <c r="C223" s="180"/>
      <c r="J223" s="181"/>
      <c r="K223" s="181"/>
      <c r="L223" s="181"/>
    </row>
    <row r="224" spans="2:12" s="178" customFormat="1" x14ac:dyDescent="0.25">
      <c r="B224" s="179"/>
      <c r="C224" s="180"/>
      <c r="J224" s="181"/>
      <c r="K224" s="181"/>
      <c r="L224" s="181"/>
    </row>
    <row r="225" spans="2:12" s="178" customFormat="1" x14ac:dyDescent="0.25">
      <c r="B225" s="179"/>
      <c r="C225" s="180"/>
      <c r="J225" s="181"/>
      <c r="K225" s="181"/>
      <c r="L225" s="181"/>
    </row>
    <row r="226" spans="2:12" s="178" customFormat="1" x14ac:dyDescent="0.25">
      <c r="B226" s="179"/>
      <c r="C226" s="180"/>
      <c r="J226" s="181"/>
      <c r="K226" s="181"/>
      <c r="L226" s="181"/>
    </row>
    <row r="227" spans="2:12" s="178" customFormat="1" x14ac:dyDescent="0.25">
      <c r="B227" s="179"/>
      <c r="C227" s="180"/>
      <c r="J227" s="181"/>
      <c r="K227" s="181"/>
      <c r="L227" s="181"/>
    </row>
    <row r="228" spans="2:12" s="178" customFormat="1" x14ac:dyDescent="0.25">
      <c r="B228" s="179"/>
      <c r="C228" s="180"/>
      <c r="J228" s="181"/>
      <c r="K228" s="181"/>
      <c r="L228" s="181"/>
    </row>
    <row r="229" spans="2:12" s="178" customFormat="1" x14ac:dyDescent="0.25">
      <c r="B229" s="179"/>
      <c r="C229" s="180"/>
      <c r="J229" s="181"/>
      <c r="K229" s="181"/>
      <c r="L229" s="181"/>
    </row>
    <row r="230" spans="2:12" s="178" customFormat="1" x14ac:dyDescent="0.25">
      <c r="B230" s="179"/>
      <c r="C230" s="180"/>
      <c r="J230" s="181"/>
      <c r="K230" s="181"/>
      <c r="L230" s="181"/>
    </row>
    <row r="231" spans="2:12" s="178" customFormat="1" x14ac:dyDescent="0.25">
      <c r="B231" s="179"/>
      <c r="C231" s="180"/>
      <c r="J231" s="181"/>
      <c r="K231" s="181"/>
      <c r="L231" s="181"/>
    </row>
    <row r="232" spans="2:12" s="178" customFormat="1" x14ac:dyDescent="0.25">
      <c r="B232" s="179"/>
      <c r="C232" s="180"/>
      <c r="J232" s="181"/>
      <c r="K232" s="181"/>
      <c r="L232" s="181"/>
    </row>
    <row r="233" spans="2:12" s="178" customFormat="1" x14ac:dyDescent="0.25">
      <c r="B233" s="179"/>
      <c r="C233" s="180"/>
      <c r="J233" s="181"/>
      <c r="K233" s="181"/>
      <c r="L233" s="181"/>
    </row>
    <row r="234" spans="2:12" s="178" customFormat="1" x14ac:dyDescent="0.25">
      <c r="B234" s="179"/>
      <c r="C234" s="180"/>
      <c r="J234" s="181"/>
      <c r="K234" s="181"/>
      <c r="L234" s="181"/>
    </row>
    <row r="235" spans="2:12" s="178" customFormat="1" x14ac:dyDescent="0.25">
      <c r="B235" s="179"/>
      <c r="C235" s="180"/>
      <c r="J235" s="181"/>
      <c r="K235" s="181"/>
      <c r="L235" s="181"/>
    </row>
    <row r="236" spans="2:12" s="178" customFormat="1" x14ac:dyDescent="0.25">
      <c r="B236" s="179"/>
      <c r="C236" s="180"/>
      <c r="J236" s="181"/>
      <c r="K236" s="181"/>
      <c r="L236" s="181"/>
    </row>
    <row r="237" spans="2:12" s="178" customFormat="1" x14ac:dyDescent="0.25">
      <c r="B237" s="179"/>
      <c r="C237" s="180"/>
      <c r="J237" s="181"/>
      <c r="K237" s="181"/>
      <c r="L237" s="181"/>
    </row>
    <row r="238" spans="2:12" s="178" customFormat="1" x14ac:dyDescent="0.25">
      <c r="B238" s="179"/>
      <c r="C238" s="180"/>
      <c r="J238" s="181"/>
      <c r="K238" s="181"/>
      <c r="L238" s="181"/>
    </row>
    <row r="239" spans="2:12" s="178" customFormat="1" x14ac:dyDescent="0.25">
      <c r="B239" s="179"/>
      <c r="C239" s="180"/>
      <c r="J239" s="181"/>
      <c r="K239" s="181"/>
      <c r="L239" s="181"/>
    </row>
    <row r="240" spans="2:12" s="178" customFormat="1" x14ac:dyDescent="0.25">
      <c r="B240" s="179"/>
      <c r="C240" s="180"/>
      <c r="J240" s="181"/>
      <c r="K240" s="181"/>
      <c r="L240" s="181"/>
    </row>
    <row r="241" spans="2:12" s="178" customFormat="1" x14ac:dyDescent="0.25">
      <c r="B241" s="179"/>
      <c r="C241" s="180"/>
      <c r="J241" s="181"/>
      <c r="K241" s="181"/>
      <c r="L241" s="181"/>
    </row>
    <row r="242" spans="2:12" s="178" customFormat="1" x14ac:dyDescent="0.25">
      <c r="B242" s="179"/>
      <c r="C242" s="180"/>
      <c r="J242" s="181"/>
      <c r="K242" s="181"/>
      <c r="L242" s="181"/>
    </row>
    <row r="243" spans="2:12" s="178" customFormat="1" x14ac:dyDescent="0.25">
      <c r="B243" s="179"/>
      <c r="C243" s="180"/>
      <c r="J243" s="181"/>
      <c r="K243" s="181"/>
      <c r="L243" s="181"/>
    </row>
    <row r="244" spans="2:12" s="178" customFormat="1" x14ac:dyDescent="0.25">
      <c r="B244" s="179"/>
      <c r="C244" s="180"/>
      <c r="J244" s="181"/>
      <c r="K244" s="181"/>
      <c r="L244" s="181"/>
    </row>
    <row r="245" spans="2:12" s="178" customFormat="1" x14ac:dyDescent="0.25">
      <c r="B245" s="179"/>
      <c r="C245" s="180"/>
      <c r="J245" s="181"/>
      <c r="K245" s="181"/>
      <c r="L245" s="181"/>
    </row>
    <row r="246" spans="2:12" s="178" customFormat="1" x14ac:dyDescent="0.25">
      <c r="B246" s="179"/>
      <c r="C246" s="180"/>
      <c r="J246" s="181"/>
      <c r="K246" s="181"/>
      <c r="L246" s="181"/>
    </row>
    <row r="247" spans="2:12" s="178" customFormat="1" x14ac:dyDescent="0.25">
      <c r="B247" s="179"/>
      <c r="C247" s="180"/>
      <c r="J247" s="181"/>
      <c r="K247" s="181"/>
      <c r="L247" s="181"/>
    </row>
    <row r="248" spans="2:12" s="178" customFormat="1" x14ac:dyDescent="0.25">
      <c r="B248" s="179"/>
      <c r="C248" s="180"/>
      <c r="J248" s="181"/>
      <c r="K248" s="181"/>
      <c r="L248" s="181"/>
    </row>
    <row r="249" spans="2:12" s="178" customFormat="1" x14ac:dyDescent="0.25">
      <c r="B249" s="179"/>
      <c r="C249" s="180"/>
      <c r="J249" s="181"/>
      <c r="K249" s="181"/>
      <c r="L249" s="181"/>
    </row>
    <row r="250" spans="2:12" s="178" customFormat="1" x14ac:dyDescent="0.25">
      <c r="B250" s="179"/>
      <c r="C250" s="180"/>
      <c r="J250" s="181"/>
      <c r="K250" s="181"/>
      <c r="L250" s="181"/>
    </row>
    <row r="251" spans="2:12" s="178" customFormat="1" x14ac:dyDescent="0.25">
      <c r="B251" s="179"/>
      <c r="C251" s="180"/>
      <c r="J251" s="181"/>
      <c r="K251" s="181"/>
      <c r="L251" s="181"/>
    </row>
    <row r="252" spans="2:12" s="178" customFormat="1" x14ac:dyDescent="0.25">
      <c r="B252" s="179"/>
      <c r="C252" s="180"/>
      <c r="J252" s="181"/>
      <c r="K252" s="181"/>
      <c r="L252" s="181"/>
    </row>
    <row r="253" spans="2:12" s="178" customFormat="1" x14ac:dyDescent="0.25">
      <c r="B253" s="179"/>
      <c r="C253" s="180"/>
      <c r="J253" s="181"/>
      <c r="K253" s="181"/>
      <c r="L253" s="181"/>
    </row>
    <row r="254" spans="2:12" s="178" customFormat="1" x14ac:dyDescent="0.25">
      <c r="B254" s="179"/>
      <c r="C254" s="180"/>
      <c r="J254" s="181"/>
      <c r="K254" s="181"/>
      <c r="L254" s="181"/>
    </row>
    <row r="255" spans="2:12" s="178" customFormat="1" x14ac:dyDescent="0.25">
      <c r="B255" s="179"/>
      <c r="C255" s="180"/>
      <c r="J255" s="181"/>
      <c r="K255" s="181"/>
      <c r="L255" s="181"/>
    </row>
    <row r="256" spans="2:12" s="178" customFormat="1" x14ac:dyDescent="0.25">
      <c r="B256" s="179"/>
      <c r="C256" s="180"/>
      <c r="J256" s="181"/>
      <c r="K256" s="181"/>
      <c r="L256" s="181"/>
    </row>
    <row r="257" spans="2:12" s="178" customFormat="1" x14ac:dyDescent="0.25">
      <c r="B257" s="179"/>
      <c r="C257" s="180"/>
      <c r="J257" s="181"/>
      <c r="K257" s="181"/>
      <c r="L257" s="181"/>
    </row>
    <row r="258" spans="2:12" s="178" customFormat="1" x14ac:dyDescent="0.25">
      <c r="B258" s="179"/>
      <c r="C258" s="180"/>
      <c r="J258" s="181"/>
      <c r="K258" s="181"/>
      <c r="L258" s="181"/>
    </row>
    <row r="259" spans="2:12" s="178" customFormat="1" x14ac:dyDescent="0.25">
      <c r="B259" s="179"/>
      <c r="C259" s="180"/>
      <c r="J259" s="181"/>
      <c r="K259" s="181"/>
      <c r="L259" s="181"/>
    </row>
    <row r="260" spans="2:12" s="178" customFormat="1" x14ac:dyDescent="0.25">
      <c r="B260" s="179"/>
      <c r="C260" s="180"/>
      <c r="J260" s="181"/>
      <c r="K260" s="181"/>
      <c r="L260" s="181"/>
    </row>
    <row r="261" spans="2:12" s="178" customFormat="1" x14ac:dyDescent="0.25">
      <c r="B261" s="179"/>
      <c r="C261" s="180"/>
      <c r="J261" s="181"/>
      <c r="K261" s="181"/>
      <c r="L261" s="181"/>
    </row>
    <row r="262" spans="2:12" s="178" customFormat="1" x14ac:dyDescent="0.25">
      <c r="B262" s="179"/>
      <c r="C262" s="180"/>
      <c r="J262" s="181"/>
      <c r="K262" s="181"/>
      <c r="L262" s="181"/>
    </row>
    <row r="263" spans="2:12" s="178" customFormat="1" x14ac:dyDescent="0.25">
      <c r="B263" s="179"/>
      <c r="C263" s="180"/>
      <c r="J263" s="181"/>
      <c r="K263" s="181"/>
      <c r="L263" s="181"/>
    </row>
    <row r="264" spans="2:12" s="178" customFormat="1" x14ac:dyDescent="0.25">
      <c r="B264" s="179"/>
      <c r="C264" s="180"/>
      <c r="J264" s="181"/>
      <c r="K264" s="181"/>
      <c r="L264" s="181"/>
    </row>
    <row r="265" spans="2:12" s="178" customFormat="1" x14ac:dyDescent="0.25">
      <c r="B265" s="179"/>
      <c r="C265" s="180"/>
      <c r="J265" s="181"/>
      <c r="K265" s="181"/>
      <c r="L265" s="181"/>
    </row>
    <row r="266" spans="2:12" s="178" customFormat="1" x14ac:dyDescent="0.25">
      <c r="B266" s="179"/>
      <c r="C266" s="180"/>
      <c r="J266" s="181"/>
      <c r="K266" s="181"/>
      <c r="L266" s="181"/>
    </row>
    <row r="267" spans="2:12" s="178" customFormat="1" x14ac:dyDescent="0.25">
      <c r="B267" s="179"/>
      <c r="C267" s="180"/>
      <c r="J267" s="181"/>
      <c r="K267" s="181"/>
      <c r="L267" s="181"/>
    </row>
    <row r="268" spans="2:12" s="178" customFormat="1" x14ac:dyDescent="0.25">
      <c r="B268" s="179"/>
      <c r="C268" s="180"/>
      <c r="J268" s="181"/>
      <c r="K268" s="181"/>
      <c r="L268" s="181"/>
    </row>
    <row r="269" spans="2:12" s="178" customFormat="1" x14ac:dyDescent="0.25">
      <c r="B269" s="179"/>
      <c r="C269" s="180"/>
      <c r="J269" s="181"/>
      <c r="K269" s="181"/>
      <c r="L269" s="181"/>
    </row>
    <row r="270" spans="2:12" s="178" customFormat="1" x14ac:dyDescent="0.25">
      <c r="B270" s="179"/>
      <c r="C270" s="180"/>
      <c r="J270" s="181"/>
      <c r="K270" s="181"/>
      <c r="L270" s="181"/>
    </row>
    <row r="271" spans="2:12" s="178" customFormat="1" x14ac:dyDescent="0.25">
      <c r="B271" s="179"/>
      <c r="C271" s="180"/>
      <c r="J271" s="181"/>
      <c r="K271" s="181"/>
      <c r="L271" s="181"/>
    </row>
    <row r="272" spans="2:12" s="178" customFormat="1" x14ac:dyDescent="0.25">
      <c r="B272" s="179"/>
      <c r="C272" s="180"/>
      <c r="J272" s="181"/>
      <c r="K272" s="181"/>
      <c r="L272" s="181"/>
    </row>
    <row r="273" spans="2:12" s="178" customFormat="1" x14ac:dyDescent="0.25">
      <c r="B273" s="179"/>
      <c r="C273" s="180"/>
      <c r="J273" s="181"/>
      <c r="K273" s="181"/>
      <c r="L273" s="181"/>
    </row>
    <row r="274" spans="2:12" s="178" customFormat="1" x14ac:dyDescent="0.25">
      <c r="B274" s="179"/>
      <c r="C274" s="180"/>
      <c r="J274" s="181"/>
      <c r="K274" s="181"/>
      <c r="L274" s="181"/>
    </row>
    <row r="275" spans="2:12" s="178" customFormat="1" x14ac:dyDescent="0.25">
      <c r="B275" s="179"/>
      <c r="C275" s="180"/>
      <c r="J275" s="181"/>
      <c r="K275" s="181"/>
      <c r="L275" s="181"/>
    </row>
    <row r="276" spans="2:12" s="178" customFormat="1" x14ac:dyDescent="0.25">
      <c r="B276" s="179"/>
      <c r="C276" s="180"/>
      <c r="J276" s="181"/>
      <c r="K276" s="181"/>
      <c r="L276" s="181"/>
    </row>
    <row r="277" spans="2:12" s="178" customFormat="1" x14ac:dyDescent="0.25">
      <c r="B277" s="179"/>
      <c r="C277" s="180"/>
      <c r="J277" s="181"/>
      <c r="K277" s="181"/>
      <c r="L277" s="181"/>
    </row>
    <row r="278" spans="2:12" s="178" customFormat="1" x14ac:dyDescent="0.25">
      <c r="B278" s="179"/>
      <c r="C278" s="180"/>
      <c r="J278" s="181"/>
      <c r="K278" s="181"/>
      <c r="L278" s="181"/>
    </row>
    <row r="279" spans="2:12" s="178" customFormat="1" x14ac:dyDescent="0.25">
      <c r="B279" s="179"/>
      <c r="C279" s="180"/>
      <c r="J279" s="181"/>
      <c r="K279" s="181"/>
      <c r="L279" s="181"/>
    </row>
    <row r="280" spans="2:12" s="178" customFormat="1" x14ac:dyDescent="0.25">
      <c r="B280" s="179"/>
      <c r="C280" s="180"/>
      <c r="J280" s="181"/>
      <c r="K280" s="181"/>
      <c r="L280" s="181"/>
    </row>
    <row r="281" spans="2:12" s="178" customFormat="1" x14ac:dyDescent="0.25">
      <c r="B281" s="179"/>
      <c r="C281" s="180"/>
      <c r="J281" s="181"/>
      <c r="K281" s="181"/>
      <c r="L281" s="181"/>
    </row>
    <row r="282" spans="2:12" s="178" customFormat="1" x14ac:dyDescent="0.25">
      <c r="B282" s="179"/>
      <c r="C282" s="180"/>
      <c r="J282" s="181"/>
      <c r="K282" s="181"/>
      <c r="L282" s="181"/>
    </row>
    <row r="283" spans="2:12" s="178" customFormat="1" x14ac:dyDescent="0.25">
      <c r="B283" s="179"/>
      <c r="C283" s="180"/>
      <c r="J283" s="181"/>
      <c r="K283" s="181"/>
      <c r="L283" s="181"/>
    </row>
    <row r="284" spans="2:12" s="178" customFormat="1" x14ac:dyDescent="0.25">
      <c r="B284" s="179"/>
      <c r="C284" s="180"/>
      <c r="J284" s="181"/>
      <c r="K284" s="181"/>
      <c r="L284" s="181"/>
    </row>
    <row r="285" spans="2:12" s="178" customFormat="1" x14ac:dyDescent="0.25">
      <c r="B285" s="179"/>
      <c r="C285" s="180"/>
      <c r="J285" s="181"/>
      <c r="K285" s="181"/>
      <c r="L285" s="181"/>
    </row>
    <row r="286" spans="2:12" s="178" customFormat="1" x14ac:dyDescent="0.25">
      <c r="B286" s="179"/>
      <c r="C286" s="180"/>
      <c r="J286" s="181"/>
      <c r="K286" s="181"/>
      <c r="L286" s="181"/>
    </row>
    <row r="287" spans="2:12" s="178" customFormat="1" x14ac:dyDescent="0.25">
      <c r="B287" s="179"/>
      <c r="C287" s="180"/>
      <c r="J287" s="181"/>
      <c r="K287" s="181"/>
      <c r="L287" s="181"/>
    </row>
    <row r="288" spans="2:12" s="178" customFormat="1" x14ac:dyDescent="0.25">
      <c r="B288" s="179"/>
      <c r="C288" s="180"/>
      <c r="J288" s="181"/>
      <c r="K288" s="181"/>
      <c r="L288" s="181"/>
    </row>
    <row r="289" spans="2:12" s="178" customFormat="1" x14ac:dyDescent="0.25">
      <c r="B289" s="179"/>
      <c r="C289" s="180"/>
      <c r="J289" s="181"/>
      <c r="K289" s="181"/>
      <c r="L289" s="181"/>
    </row>
    <row r="290" spans="2:12" s="178" customFormat="1" x14ac:dyDescent="0.25">
      <c r="B290" s="179"/>
      <c r="C290" s="180"/>
      <c r="J290" s="181"/>
      <c r="K290" s="181"/>
      <c r="L290" s="181"/>
    </row>
    <row r="291" spans="2:12" s="178" customFormat="1" x14ac:dyDescent="0.25">
      <c r="B291" s="179"/>
      <c r="C291" s="180"/>
      <c r="J291" s="181"/>
      <c r="K291" s="181"/>
      <c r="L291" s="181"/>
    </row>
    <row r="292" spans="2:12" s="178" customFormat="1" x14ac:dyDescent="0.25">
      <c r="B292" s="179"/>
      <c r="C292" s="180"/>
      <c r="J292" s="181"/>
      <c r="K292" s="181"/>
      <c r="L292" s="181"/>
    </row>
    <row r="293" spans="2:12" s="178" customFormat="1" x14ac:dyDescent="0.25">
      <c r="B293" s="179"/>
      <c r="C293" s="180"/>
      <c r="J293" s="181"/>
      <c r="K293" s="181"/>
      <c r="L293" s="181"/>
    </row>
    <row r="294" spans="2:12" s="178" customFormat="1" x14ac:dyDescent="0.25">
      <c r="B294" s="179"/>
      <c r="C294" s="180"/>
      <c r="J294" s="181"/>
      <c r="K294" s="181"/>
      <c r="L294" s="181"/>
    </row>
    <row r="295" spans="2:12" s="178" customFormat="1" x14ac:dyDescent="0.25">
      <c r="B295" s="179"/>
      <c r="C295" s="180"/>
      <c r="J295" s="181"/>
      <c r="K295" s="181"/>
      <c r="L295" s="181"/>
    </row>
    <row r="296" spans="2:12" s="178" customFormat="1" x14ac:dyDescent="0.25">
      <c r="B296" s="179"/>
      <c r="C296" s="180"/>
      <c r="J296" s="181"/>
      <c r="K296" s="181"/>
      <c r="L296" s="181"/>
    </row>
    <row r="297" spans="2:12" s="178" customFormat="1" x14ac:dyDescent="0.25">
      <c r="B297" s="179"/>
      <c r="C297" s="180"/>
      <c r="J297" s="181"/>
      <c r="K297" s="181"/>
      <c r="L297" s="181"/>
    </row>
    <row r="298" spans="2:12" s="178" customFormat="1" x14ac:dyDescent="0.25">
      <c r="B298" s="179"/>
      <c r="C298" s="180"/>
      <c r="J298" s="181"/>
      <c r="K298" s="181"/>
      <c r="L298" s="181"/>
    </row>
    <row r="299" spans="2:12" s="178" customFormat="1" x14ac:dyDescent="0.25">
      <c r="B299" s="179"/>
      <c r="C299" s="180"/>
      <c r="J299" s="181"/>
      <c r="K299" s="181"/>
      <c r="L299" s="181"/>
    </row>
    <row r="300" spans="2:12" s="178" customFormat="1" x14ac:dyDescent="0.25">
      <c r="B300" s="179"/>
      <c r="C300" s="180"/>
      <c r="J300" s="181"/>
      <c r="K300" s="181"/>
      <c r="L300" s="181"/>
    </row>
    <row r="301" spans="2:12" s="178" customFormat="1" x14ac:dyDescent="0.25">
      <c r="B301" s="179"/>
      <c r="C301" s="180"/>
      <c r="J301" s="181"/>
      <c r="K301" s="181"/>
      <c r="L301" s="181"/>
    </row>
    <row r="302" spans="2:12" s="178" customFormat="1" x14ac:dyDescent="0.25">
      <c r="B302" s="179"/>
      <c r="C302" s="180"/>
      <c r="J302" s="181"/>
      <c r="K302" s="181"/>
      <c r="L302" s="181"/>
    </row>
    <row r="303" spans="2:12" s="178" customFormat="1" x14ac:dyDescent="0.25">
      <c r="B303" s="179"/>
      <c r="C303" s="180"/>
      <c r="J303" s="181"/>
      <c r="K303" s="181"/>
      <c r="L303" s="181"/>
    </row>
    <row r="304" spans="2:12" s="178" customFormat="1" x14ac:dyDescent="0.25">
      <c r="B304" s="179"/>
      <c r="C304" s="180"/>
      <c r="J304" s="181"/>
      <c r="K304" s="181"/>
      <c r="L304" s="181"/>
    </row>
    <row r="305" spans="2:12" s="178" customFormat="1" x14ac:dyDescent="0.25">
      <c r="B305" s="179"/>
      <c r="C305" s="180"/>
      <c r="J305" s="181"/>
      <c r="K305" s="181"/>
      <c r="L305" s="181"/>
    </row>
    <row r="306" spans="2:12" s="178" customFormat="1" x14ac:dyDescent="0.25">
      <c r="B306" s="179"/>
      <c r="C306" s="180"/>
      <c r="J306" s="181"/>
      <c r="K306" s="181"/>
      <c r="L306" s="181"/>
    </row>
    <row r="307" spans="2:12" s="178" customFormat="1" x14ac:dyDescent="0.25">
      <c r="B307" s="179"/>
      <c r="C307" s="180"/>
      <c r="J307" s="181"/>
      <c r="K307" s="181"/>
      <c r="L307" s="181"/>
    </row>
    <row r="308" spans="2:12" s="178" customFormat="1" x14ac:dyDescent="0.25">
      <c r="B308" s="179"/>
      <c r="C308" s="180"/>
      <c r="J308" s="181"/>
      <c r="K308" s="181"/>
      <c r="L308" s="181"/>
    </row>
    <row r="309" spans="2:12" s="178" customFormat="1" x14ac:dyDescent="0.25">
      <c r="B309" s="179"/>
      <c r="C309" s="180"/>
      <c r="J309" s="181"/>
      <c r="K309" s="181"/>
      <c r="L309" s="181"/>
    </row>
    <row r="310" spans="2:12" s="178" customFormat="1" x14ac:dyDescent="0.25">
      <c r="B310" s="179"/>
      <c r="C310" s="180"/>
      <c r="J310" s="181"/>
      <c r="K310" s="181"/>
      <c r="L310" s="181"/>
    </row>
    <row r="311" spans="2:12" s="178" customFormat="1" x14ac:dyDescent="0.25">
      <c r="B311" s="179"/>
      <c r="C311" s="180"/>
      <c r="J311" s="181"/>
      <c r="K311" s="181"/>
      <c r="L311" s="181"/>
    </row>
    <row r="312" spans="2:12" s="178" customFormat="1" x14ac:dyDescent="0.25">
      <c r="B312" s="179"/>
      <c r="C312" s="180"/>
      <c r="J312" s="181"/>
      <c r="K312" s="181"/>
      <c r="L312" s="181"/>
    </row>
    <row r="313" spans="2:12" s="178" customFormat="1" x14ac:dyDescent="0.25">
      <c r="B313" s="179"/>
      <c r="C313" s="180"/>
      <c r="J313" s="181"/>
      <c r="K313" s="181"/>
      <c r="L313" s="181"/>
    </row>
    <row r="314" spans="2:12" s="178" customFormat="1" x14ac:dyDescent="0.25">
      <c r="B314" s="179"/>
      <c r="C314" s="180"/>
      <c r="J314" s="181"/>
      <c r="K314" s="181"/>
      <c r="L314" s="181"/>
    </row>
    <row r="315" spans="2:12" s="178" customFormat="1" x14ac:dyDescent="0.25">
      <c r="B315" s="179"/>
      <c r="C315" s="180"/>
      <c r="J315" s="181"/>
      <c r="K315" s="181"/>
      <c r="L315" s="181"/>
    </row>
    <row r="316" spans="2:12" s="178" customFormat="1" x14ac:dyDescent="0.25">
      <c r="B316" s="179"/>
      <c r="C316" s="180"/>
      <c r="J316" s="181"/>
      <c r="K316" s="181"/>
      <c r="L316" s="181"/>
    </row>
    <row r="317" spans="2:12" s="178" customFormat="1" x14ac:dyDescent="0.25">
      <c r="B317" s="179"/>
      <c r="C317" s="180"/>
      <c r="J317" s="181"/>
      <c r="K317" s="181"/>
      <c r="L317" s="181"/>
    </row>
    <row r="318" spans="2:12" s="178" customFormat="1" x14ac:dyDescent="0.25">
      <c r="B318" s="179"/>
      <c r="C318" s="180"/>
      <c r="J318" s="181"/>
      <c r="K318" s="181"/>
      <c r="L318" s="181"/>
    </row>
    <row r="319" spans="2:12" s="178" customFormat="1" x14ac:dyDescent="0.25">
      <c r="B319" s="179"/>
      <c r="C319" s="180"/>
      <c r="J319" s="181"/>
      <c r="K319" s="181"/>
      <c r="L319" s="181"/>
    </row>
    <row r="320" spans="2:12" s="178" customFormat="1" x14ac:dyDescent="0.25">
      <c r="B320" s="179"/>
      <c r="C320" s="180"/>
      <c r="J320" s="181"/>
      <c r="K320" s="181"/>
      <c r="L320" s="181"/>
    </row>
    <row r="321" spans="2:12" s="178" customFormat="1" x14ac:dyDescent="0.25">
      <c r="B321" s="179"/>
      <c r="C321" s="180"/>
      <c r="J321" s="181"/>
      <c r="K321" s="181"/>
      <c r="L321" s="181"/>
    </row>
    <row r="322" spans="2:12" s="178" customFormat="1" x14ac:dyDescent="0.25">
      <c r="B322" s="179"/>
      <c r="C322" s="180"/>
      <c r="J322" s="181"/>
      <c r="K322" s="181"/>
      <c r="L322" s="181"/>
    </row>
    <row r="323" spans="2:12" s="178" customFormat="1" x14ac:dyDescent="0.25">
      <c r="B323" s="179"/>
      <c r="C323" s="180"/>
      <c r="J323" s="181"/>
      <c r="K323" s="181"/>
      <c r="L323" s="181"/>
    </row>
    <row r="324" spans="2:12" s="178" customFormat="1" x14ac:dyDescent="0.25">
      <c r="B324" s="179"/>
      <c r="C324" s="180"/>
      <c r="J324" s="181"/>
      <c r="K324" s="181"/>
      <c r="L324" s="181"/>
    </row>
    <row r="325" spans="2:12" s="178" customFormat="1" x14ac:dyDescent="0.25">
      <c r="B325" s="179"/>
      <c r="C325" s="180"/>
      <c r="J325" s="181"/>
      <c r="K325" s="181"/>
      <c r="L325" s="181"/>
    </row>
    <row r="326" spans="2:12" s="178" customFormat="1" x14ac:dyDescent="0.25">
      <c r="B326" s="179"/>
      <c r="C326" s="180"/>
      <c r="J326" s="181"/>
      <c r="K326" s="181"/>
      <c r="L326" s="181"/>
    </row>
    <row r="327" spans="2:12" s="178" customFormat="1" x14ac:dyDescent="0.25">
      <c r="B327" s="179"/>
      <c r="C327" s="180"/>
      <c r="J327" s="181"/>
      <c r="K327" s="181"/>
      <c r="L327" s="181"/>
    </row>
    <row r="328" spans="2:12" s="178" customFormat="1" x14ac:dyDescent="0.25">
      <c r="B328" s="179"/>
      <c r="C328" s="180"/>
      <c r="J328" s="181"/>
      <c r="K328" s="181"/>
      <c r="L328" s="181"/>
    </row>
    <row r="329" spans="2:12" s="178" customFormat="1" x14ac:dyDescent="0.25">
      <c r="B329" s="179"/>
      <c r="C329" s="180"/>
      <c r="J329" s="181"/>
      <c r="K329" s="181"/>
      <c r="L329" s="181"/>
    </row>
    <row r="330" spans="2:12" s="178" customFormat="1" x14ac:dyDescent="0.25">
      <c r="B330" s="179"/>
      <c r="C330" s="180"/>
      <c r="J330" s="181"/>
      <c r="K330" s="181"/>
      <c r="L330" s="181"/>
    </row>
    <row r="331" spans="2:12" s="178" customFormat="1" x14ac:dyDescent="0.25">
      <c r="B331" s="179"/>
      <c r="C331" s="180"/>
      <c r="J331" s="181"/>
      <c r="K331" s="181"/>
      <c r="L331" s="181"/>
    </row>
    <row r="332" spans="2:12" s="178" customFormat="1" x14ac:dyDescent="0.25">
      <c r="B332" s="179"/>
      <c r="C332" s="180"/>
      <c r="J332" s="181"/>
      <c r="K332" s="181"/>
      <c r="L332" s="181"/>
    </row>
    <row r="333" spans="2:12" s="178" customFormat="1" x14ac:dyDescent="0.25">
      <c r="B333" s="179"/>
      <c r="C333" s="180"/>
      <c r="J333" s="181"/>
      <c r="K333" s="181"/>
      <c r="L333" s="181"/>
    </row>
    <row r="334" spans="2:12" s="178" customFormat="1" x14ac:dyDescent="0.25">
      <c r="B334" s="179"/>
      <c r="C334" s="180"/>
      <c r="J334" s="181"/>
      <c r="K334" s="181"/>
      <c r="L334" s="181"/>
    </row>
    <row r="335" spans="2:12" s="178" customFormat="1" x14ac:dyDescent="0.25">
      <c r="B335" s="179"/>
      <c r="C335" s="180"/>
      <c r="J335" s="181"/>
      <c r="K335" s="181"/>
      <c r="L335" s="181"/>
    </row>
    <row r="336" spans="2:12" s="178" customFormat="1" x14ac:dyDescent="0.25">
      <c r="B336" s="179"/>
      <c r="C336" s="180"/>
      <c r="J336" s="181"/>
      <c r="K336" s="181"/>
      <c r="L336" s="181"/>
    </row>
    <row r="337" spans="2:12" s="178" customFormat="1" x14ac:dyDescent="0.25">
      <c r="B337" s="179"/>
      <c r="C337" s="180"/>
      <c r="J337" s="181"/>
      <c r="K337" s="181"/>
      <c r="L337" s="181"/>
    </row>
    <row r="338" spans="2:12" s="178" customFormat="1" x14ac:dyDescent="0.25">
      <c r="B338" s="179"/>
      <c r="C338" s="180"/>
      <c r="J338" s="181"/>
      <c r="K338" s="181"/>
      <c r="L338" s="181"/>
    </row>
    <row r="339" spans="2:12" s="178" customFormat="1" x14ac:dyDescent="0.25">
      <c r="B339" s="179"/>
      <c r="C339" s="180"/>
      <c r="J339" s="181"/>
      <c r="K339" s="181"/>
      <c r="L339" s="181"/>
    </row>
    <row r="340" spans="2:12" s="178" customFormat="1" x14ac:dyDescent="0.25">
      <c r="B340" s="179"/>
      <c r="C340" s="180"/>
      <c r="J340" s="181"/>
      <c r="K340" s="181"/>
      <c r="L340" s="181"/>
    </row>
    <row r="341" spans="2:12" s="178" customFormat="1" x14ac:dyDescent="0.25">
      <c r="B341" s="179"/>
      <c r="C341" s="180"/>
      <c r="J341" s="181"/>
      <c r="K341" s="181"/>
      <c r="L341" s="181"/>
    </row>
    <row r="342" spans="2:12" s="178" customFormat="1" x14ac:dyDescent="0.25">
      <c r="B342" s="179"/>
      <c r="C342" s="180"/>
      <c r="J342" s="181"/>
      <c r="K342" s="181"/>
      <c r="L342" s="181"/>
    </row>
    <row r="343" spans="2:12" s="178" customFormat="1" x14ac:dyDescent="0.25">
      <c r="B343" s="179"/>
      <c r="C343" s="180"/>
      <c r="J343" s="181"/>
      <c r="K343" s="181"/>
      <c r="L343" s="181"/>
    </row>
    <row r="344" spans="2:12" s="178" customFormat="1" x14ac:dyDescent="0.25">
      <c r="B344" s="179"/>
      <c r="C344" s="180"/>
      <c r="J344" s="181"/>
      <c r="K344" s="181"/>
      <c r="L344" s="181"/>
    </row>
    <row r="345" spans="2:12" s="178" customFormat="1" x14ac:dyDescent="0.25">
      <c r="B345" s="179"/>
      <c r="C345" s="180"/>
      <c r="J345" s="181"/>
      <c r="K345" s="181"/>
      <c r="L345" s="181"/>
    </row>
    <row r="346" spans="2:12" s="178" customFormat="1" x14ac:dyDescent="0.25">
      <c r="B346" s="179"/>
      <c r="C346" s="180"/>
      <c r="J346" s="181"/>
      <c r="K346" s="181"/>
      <c r="L346" s="181"/>
    </row>
    <row r="347" spans="2:12" s="178" customFormat="1" x14ac:dyDescent="0.25">
      <c r="B347" s="179"/>
      <c r="C347" s="180"/>
      <c r="J347" s="181"/>
      <c r="K347" s="181"/>
      <c r="L347" s="181"/>
    </row>
    <row r="348" spans="2:12" s="178" customFormat="1" x14ac:dyDescent="0.25">
      <c r="B348" s="179"/>
      <c r="C348" s="180"/>
      <c r="J348" s="181"/>
      <c r="K348" s="181"/>
      <c r="L348" s="181"/>
    </row>
    <row r="349" spans="2:12" s="178" customFormat="1" x14ac:dyDescent="0.25">
      <c r="B349" s="179"/>
      <c r="C349" s="180"/>
      <c r="J349" s="181"/>
      <c r="K349" s="181"/>
      <c r="L349" s="181"/>
    </row>
    <row r="350" spans="2:12" s="178" customFormat="1" x14ac:dyDescent="0.25">
      <c r="B350" s="179"/>
      <c r="C350" s="180"/>
      <c r="J350" s="181"/>
      <c r="K350" s="181"/>
      <c r="L350" s="181"/>
    </row>
    <row r="351" spans="2:12" s="178" customFormat="1" x14ac:dyDescent="0.25">
      <c r="B351" s="179"/>
      <c r="C351" s="180"/>
      <c r="J351" s="181"/>
      <c r="K351" s="181"/>
      <c r="L351" s="181"/>
    </row>
    <row r="352" spans="2:12" s="178" customFormat="1" x14ac:dyDescent="0.25">
      <c r="B352" s="179"/>
      <c r="C352" s="180"/>
      <c r="J352" s="181"/>
      <c r="K352" s="181"/>
      <c r="L352" s="181"/>
    </row>
    <row r="353" spans="2:12" s="178" customFormat="1" x14ac:dyDescent="0.25">
      <c r="B353" s="179"/>
      <c r="C353" s="180"/>
      <c r="J353" s="181"/>
      <c r="K353" s="181"/>
      <c r="L353" s="181"/>
    </row>
    <row r="354" spans="2:12" s="178" customFormat="1" x14ac:dyDescent="0.25">
      <c r="B354" s="179"/>
      <c r="C354" s="180"/>
      <c r="J354" s="181"/>
      <c r="K354" s="181"/>
      <c r="L354" s="181"/>
    </row>
    <row r="355" spans="2:12" s="178" customFormat="1" x14ac:dyDescent="0.25">
      <c r="B355" s="179"/>
      <c r="C355" s="180"/>
      <c r="J355" s="181"/>
      <c r="K355" s="181"/>
      <c r="L355" s="181"/>
    </row>
    <row r="356" spans="2:12" s="178" customFormat="1" x14ac:dyDescent="0.25">
      <c r="B356" s="179"/>
      <c r="C356" s="180"/>
      <c r="J356" s="181"/>
      <c r="K356" s="181"/>
      <c r="L356" s="181"/>
    </row>
    <row r="357" spans="2:12" s="178" customFormat="1" x14ac:dyDescent="0.25">
      <c r="B357" s="179"/>
      <c r="C357" s="180"/>
      <c r="J357" s="181"/>
      <c r="K357" s="181"/>
      <c r="L357" s="181"/>
    </row>
    <row r="358" spans="2:12" s="178" customFormat="1" x14ac:dyDescent="0.25">
      <c r="B358" s="179"/>
      <c r="C358" s="180"/>
      <c r="J358" s="181"/>
      <c r="K358" s="181"/>
      <c r="L358" s="181"/>
    </row>
    <row r="359" spans="2:12" s="178" customFormat="1" x14ac:dyDescent="0.25">
      <c r="B359" s="179"/>
      <c r="C359" s="180"/>
      <c r="J359" s="181"/>
      <c r="K359" s="181"/>
      <c r="L359" s="181"/>
    </row>
    <row r="360" spans="2:12" s="178" customFormat="1" x14ac:dyDescent="0.25">
      <c r="B360" s="179"/>
      <c r="C360" s="180"/>
      <c r="J360" s="181"/>
      <c r="K360" s="181"/>
      <c r="L360" s="181"/>
    </row>
    <row r="361" spans="2:12" s="178" customFormat="1" x14ac:dyDescent="0.25">
      <c r="B361" s="179"/>
      <c r="C361" s="180"/>
      <c r="J361" s="181"/>
      <c r="K361" s="181"/>
      <c r="L361" s="181"/>
    </row>
    <row r="362" spans="2:12" s="178" customFormat="1" x14ac:dyDescent="0.25">
      <c r="B362" s="179"/>
      <c r="C362" s="180"/>
      <c r="J362" s="181"/>
      <c r="K362" s="181"/>
      <c r="L362" s="181"/>
    </row>
    <row r="363" spans="2:12" s="178" customFormat="1" x14ac:dyDescent="0.25">
      <c r="B363" s="179"/>
      <c r="C363" s="180"/>
      <c r="J363" s="181"/>
      <c r="K363" s="181"/>
      <c r="L363" s="181"/>
    </row>
    <row r="364" spans="2:12" s="178" customFormat="1" x14ac:dyDescent="0.25">
      <c r="B364" s="179"/>
      <c r="C364" s="180"/>
      <c r="J364" s="181"/>
      <c r="K364" s="181"/>
      <c r="L364" s="181"/>
    </row>
    <row r="365" spans="2:12" s="178" customFormat="1" x14ac:dyDescent="0.25">
      <c r="B365" s="179"/>
      <c r="C365" s="180"/>
      <c r="J365" s="181"/>
      <c r="K365" s="181"/>
      <c r="L365" s="181"/>
    </row>
    <row r="366" spans="2:12" s="178" customFormat="1" x14ac:dyDescent="0.25">
      <c r="B366" s="179"/>
      <c r="C366" s="180"/>
      <c r="J366" s="181"/>
      <c r="K366" s="181"/>
      <c r="L366" s="181"/>
    </row>
    <row r="367" spans="2:12" s="178" customFormat="1" x14ac:dyDescent="0.25">
      <c r="B367" s="179"/>
      <c r="C367" s="180"/>
      <c r="J367" s="181"/>
      <c r="K367" s="181"/>
      <c r="L367" s="181"/>
    </row>
    <row r="368" spans="2:12" s="178" customFormat="1" x14ac:dyDescent="0.25">
      <c r="B368" s="179"/>
      <c r="C368" s="180"/>
      <c r="J368" s="181"/>
      <c r="K368" s="181"/>
      <c r="L368" s="181"/>
    </row>
    <row r="369" spans="2:12" s="178" customFormat="1" x14ac:dyDescent="0.25">
      <c r="B369" s="179"/>
      <c r="C369" s="180"/>
      <c r="J369" s="181"/>
      <c r="K369" s="181"/>
      <c r="L369" s="181"/>
    </row>
    <row r="370" spans="2:12" s="178" customFormat="1" x14ac:dyDescent="0.25">
      <c r="B370" s="179"/>
      <c r="C370" s="180"/>
      <c r="J370" s="181"/>
      <c r="K370" s="181"/>
      <c r="L370" s="181"/>
    </row>
    <row r="371" spans="2:12" s="178" customFormat="1" x14ac:dyDescent="0.25">
      <c r="B371" s="179"/>
      <c r="C371" s="180"/>
      <c r="J371" s="181"/>
      <c r="K371" s="181"/>
      <c r="L371" s="181"/>
    </row>
    <row r="372" spans="2:12" s="178" customFormat="1" x14ac:dyDescent="0.25">
      <c r="B372" s="179"/>
      <c r="C372" s="180"/>
      <c r="J372" s="181"/>
      <c r="K372" s="181"/>
      <c r="L372" s="181"/>
    </row>
    <row r="373" spans="2:12" s="178" customFormat="1" x14ac:dyDescent="0.25">
      <c r="B373" s="179"/>
      <c r="C373" s="180"/>
      <c r="J373" s="181"/>
      <c r="K373" s="181"/>
      <c r="L373" s="181"/>
    </row>
    <row r="374" spans="2:12" s="178" customFormat="1" x14ac:dyDescent="0.25">
      <c r="B374" s="179"/>
      <c r="C374" s="180"/>
      <c r="J374" s="181"/>
      <c r="K374" s="181"/>
      <c r="L374" s="181"/>
    </row>
    <row r="375" spans="2:12" s="178" customFormat="1" x14ac:dyDescent="0.25">
      <c r="B375" s="179"/>
      <c r="C375" s="180"/>
      <c r="J375" s="181"/>
      <c r="K375" s="181"/>
      <c r="L375" s="181"/>
    </row>
    <row r="376" spans="2:12" s="178" customFormat="1" x14ac:dyDescent="0.25">
      <c r="B376" s="179"/>
      <c r="C376" s="180"/>
      <c r="J376" s="181"/>
      <c r="K376" s="181"/>
      <c r="L376" s="181"/>
    </row>
    <row r="377" spans="2:12" s="178" customFormat="1" x14ac:dyDescent="0.25">
      <c r="B377" s="179"/>
      <c r="C377" s="180"/>
      <c r="J377" s="181"/>
      <c r="K377" s="181"/>
      <c r="L377" s="181"/>
    </row>
    <row r="378" spans="2:12" s="178" customFormat="1" x14ac:dyDescent="0.25">
      <c r="B378" s="179"/>
      <c r="C378" s="180"/>
      <c r="J378" s="181"/>
      <c r="K378" s="181"/>
      <c r="L378" s="181"/>
    </row>
    <row r="379" spans="2:12" s="178" customFormat="1" x14ac:dyDescent="0.25">
      <c r="B379" s="179"/>
      <c r="C379" s="180"/>
      <c r="J379" s="181"/>
      <c r="K379" s="181"/>
      <c r="L379" s="181"/>
    </row>
    <row r="380" spans="2:12" s="178" customFormat="1" x14ac:dyDescent="0.25">
      <c r="B380" s="179"/>
      <c r="C380" s="180"/>
      <c r="J380" s="181"/>
      <c r="K380" s="181"/>
      <c r="L380" s="181"/>
    </row>
    <row r="381" spans="2:12" s="178" customFormat="1" x14ac:dyDescent="0.25">
      <c r="B381" s="179"/>
      <c r="C381" s="180"/>
      <c r="J381" s="181"/>
      <c r="K381" s="181"/>
      <c r="L381" s="181"/>
    </row>
    <row r="382" spans="2:12" s="178" customFormat="1" x14ac:dyDescent="0.25">
      <c r="B382" s="179"/>
      <c r="C382" s="180"/>
      <c r="J382" s="181"/>
      <c r="K382" s="181"/>
      <c r="L382" s="181"/>
    </row>
    <row r="383" spans="2:12" s="178" customFormat="1" x14ac:dyDescent="0.25">
      <c r="B383" s="179"/>
      <c r="C383" s="180"/>
      <c r="J383" s="181"/>
      <c r="K383" s="181"/>
      <c r="L383" s="181"/>
    </row>
    <row r="384" spans="2:12" s="178" customFormat="1" x14ac:dyDescent="0.25">
      <c r="B384" s="179"/>
      <c r="C384" s="180"/>
      <c r="J384" s="181"/>
      <c r="K384" s="181"/>
      <c r="L384" s="181"/>
    </row>
    <row r="385" spans="2:12" s="178" customFormat="1" x14ac:dyDescent="0.25">
      <c r="B385" s="179"/>
      <c r="C385" s="180"/>
      <c r="J385" s="181"/>
      <c r="K385" s="181"/>
      <c r="L385" s="181"/>
    </row>
    <row r="386" spans="2:12" s="178" customFormat="1" x14ac:dyDescent="0.25">
      <c r="B386" s="179"/>
      <c r="C386" s="180"/>
      <c r="J386" s="181"/>
      <c r="K386" s="181"/>
      <c r="L386" s="181"/>
    </row>
    <row r="387" spans="2:12" s="178" customFormat="1" x14ac:dyDescent="0.25">
      <c r="B387" s="179"/>
      <c r="C387" s="180"/>
      <c r="J387" s="181"/>
      <c r="K387" s="181"/>
      <c r="L387" s="181"/>
    </row>
    <row r="388" spans="2:12" s="178" customFormat="1" x14ac:dyDescent="0.25">
      <c r="B388" s="179"/>
      <c r="C388" s="180"/>
      <c r="J388" s="181"/>
      <c r="K388" s="181"/>
      <c r="L388" s="181"/>
    </row>
    <row r="389" spans="2:12" s="178" customFormat="1" x14ac:dyDescent="0.25">
      <c r="B389" s="179"/>
      <c r="C389" s="180"/>
      <c r="J389" s="181"/>
      <c r="K389" s="181"/>
      <c r="L389" s="181"/>
    </row>
    <row r="390" spans="2:12" s="178" customFormat="1" x14ac:dyDescent="0.25">
      <c r="B390" s="179"/>
      <c r="C390" s="180"/>
      <c r="J390" s="181"/>
      <c r="K390" s="181"/>
      <c r="L390" s="181"/>
    </row>
    <row r="391" spans="2:12" s="178" customFormat="1" x14ac:dyDescent="0.25">
      <c r="B391" s="179"/>
      <c r="C391" s="180"/>
      <c r="J391" s="181"/>
      <c r="K391" s="181"/>
      <c r="L391" s="181"/>
    </row>
    <row r="392" spans="2:12" s="178" customFormat="1" x14ac:dyDescent="0.25">
      <c r="B392" s="179"/>
      <c r="C392" s="180"/>
      <c r="J392" s="181"/>
      <c r="K392" s="181"/>
      <c r="L392" s="181"/>
    </row>
    <row r="393" spans="2:12" s="178" customFormat="1" x14ac:dyDescent="0.25">
      <c r="B393" s="179"/>
      <c r="C393" s="180"/>
      <c r="J393" s="181"/>
      <c r="K393" s="181"/>
      <c r="L393" s="181"/>
    </row>
    <row r="394" spans="2:12" s="178" customFormat="1" x14ac:dyDescent="0.25">
      <c r="B394" s="179"/>
      <c r="C394" s="180"/>
      <c r="J394" s="181"/>
      <c r="K394" s="181"/>
      <c r="L394" s="181"/>
    </row>
    <row r="395" spans="2:12" s="178" customFormat="1" x14ac:dyDescent="0.25">
      <c r="B395" s="179"/>
      <c r="C395" s="180"/>
      <c r="J395" s="181"/>
      <c r="K395" s="181"/>
      <c r="L395" s="181"/>
    </row>
    <row r="396" spans="2:12" s="178" customFormat="1" x14ac:dyDescent="0.25">
      <c r="B396" s="179"/>
      <c r="C396" s="180"/>
      <c r="J396" s="181"/>
      <c r="K396" s="181"/>
      <c r="L396" s="181"/>
    </row>
    <row r="397" spans="2:12" s="178" customFormat="1" x14ac:dyDescent="0.25">
      <c r="B397" s="179"/>
      <c r="C397" s="180"/>
      <c r="J397" s="181"/>
      <c r="K397" s="181"/>
      <c r="L397" s="181"/>
    </row>
    <row r="398" spans="2:12" s="178" customFormat="1" x14ac:dyDescent="0.25">
      <c r="B398" s="179"/>
      <c r="C398" s="180"/>
      <c r="J398" s="181"/>
      <c r="K398" s="181"/>
      <c r="L398" s="181"/>
    </row>
    <row r="399" spans="2:12" s="178" customFormat="1" x14ac:dyDescent="0.25">
      <c r="B399" s="179"/>
      <c r="C399" s="180"/>
      <c r="J399" s="181"/>
      <c r="K399" s="181"/>
      <c r="L399" s="181"/>
    </row>
    <row r="400" spans="2:12" s="178" customFormat="1" x14ac:dyDescent="0.25">
      <c r="B400" s="179"/>
      <c r="C400" s="180"/>
      <c r="J400" s="181"/>
      <c r="K400" s="181"/>
      <c r="L400" s="181"/>
    </row>
    <row r="401" spans="2:12" s="178" customFormat="1" x14ac:dyDescent="0.25">
      <c r="B401" s="179"/>
      <c r="C401" s="180"/>
      <c r="J401" s="181"/>
      <c r="K401" s="181"/>
      <c r="L401" s="181"/>
    </row>
    <row r="402" spans="2:12" s="178" customFormat="1" x14ac:dyDescent="0.25">
      <c r="B402" s="179"/>
      <c r="C402" s="180"/>
      <c r="J402" s="181"/>
      <c r="K402" s="181"/>
      <c r="L402" s="181"/>
    </row>
    <row r="403" spans="2:12" s="178" customFormat="1" x14ac:dyDescent="0.25">
      <c r="B403" s="179"/>
      <c r="C403" s="180"/>
      <c r="J403" s="181"/>
      <c r="K403" s="181"/>
      <c r="L403" s="181"/>
    </row>
    <row r="404" spans="2:12" s="178" customFormat="1" x14ac:dyDescent="0.25">
      <c r="B404" s="179"/>
      <c r="C404" s="180"/>
      <c r="J404" s="181"/>
      <c r="K404" s="181"/>
      <c r="L404" s="181"/>
    </row>
    <row r="405" spans="2:12" s="178" customFormat="1" x14ac:dyDescent="0.25">
      <c r="B405" s="179"/>
      <c r="C405" s="180"/>
      <c r="J405" s="181"/>
      <c r="K405" s="181"/>
      <c r="L405" s="181"/>
    </row>
    <row r="406" spans="2:12" s="178" customFormat="1" x14ac:dyDescent="0.25">
      <c r="B406" s="179"/>
      <c r="C406" s="180"/>
      <c r="J406" s="181"/>
      <c r="K406" s="181"/>
      <c r="L406" s="181"/>
    </row>
    <row r="407" spans="2:12" s="178" customFormat="1" x14ac:dyDescent="0.25">
      <c r="B407" s="179"/>
      <c r="C407" s="180"/>
      <c r="J407" s="181"/>
      <c r="K407" s="181"/>
      <c r="L407" s="181"/>
    </row>
    <row r="408" spans="2:12" s="178" customFormat="1" x14ac:dyDescent="0.25">
      <c r="B408" s="179"/>
      <c r="C408" s="180"/>
      <c r="J408" s="181"/>
      <c r="K408" s="181"/>
      <c r="L408" s="181"/>
    </row>
    <row r="409" spans="2:12" s="178" customFormat="1" x14ac:dyDescent="0.25">
      <c r="B409" s="179"/>
      <c r="C409" s="180"/>
      <c r="J409" s="181"/>
      <c r="K409" s="181"/>
      <c r="L409" s="181"/>
    </row>
    <row r="410" spans="2:12" s="178" customFormat="1" x14ac:dyDescent="0.25">
      <c r="B410" s="179"/>
      <c r="C410" s="180"/>
      <c r="J410" s="181"/>
      <c r="K410" s="181"/>
      <c r="L410" s="181"/>
    </row>
    <row r="411" spans="2:12" s="178" customFormat="1" x14ac:dyDescent="0.25">
      <c r="B411" s="179"/>
      <c r="C411" s="180"/>
      <c r="J411" s="181"/>
      <c r="K411" s="181"/>
      <c r="L411" s="181"/>
    </row>
    <row r="412" spans="2:12" s="178" customFormat="1" x14ac:dyDescent="0.25">
      <c r="B412" s="179"/>
      <c r="C412" s="180"/>
      <c r="J412" s="181"/>
      <c r="K412" s="181"/>
      <c r="L412" s="181"/>
    </row>
    <row r="413" spans="2:12" s="178" customFormat="1" x14ac:dyDescent="0.25">
      <c r="B413" s="179"/>
      <c r="C413" s="180"/>
      <c r="J413" s="181"/>
      <c r="K413" s="181"/>
      <c r="L413" s="181"/>
    </row>
    <row r="414" spans="2:12" s="178" customFormat="1" x14ac:dyDescent="0.25">
      <c r="B414" s="179"/>
      <c r="C414" s="180"/>
      <c r="J414" s="181"/>
      <c r="K414" s="181"/>
      <c r="L414" s="181"/>
    </row>
    <row r="415" spans="2:12" s="178" customFormat="1" x14ac:dyDescent="0.25">
      <c r="B415" s="179"/>
      <c r="C415" s="180"/>
      <c r="J415" s="181"/>
      <c r="K415" s="181"/>
      <c r="L415" s="181"/>
    </row>
    <row r="416" spans="2:12" s="178" customFormat="1" x14ac:dyDescent="0.25">
      <c r="B416" s="179"/>
      <c r="C416" s="180"/>
      <c r="J416" s="181"/>
      <c r="K416" s="181"/>
      <c r="L416" s="181"/>
    </row>
    <row r="417" spans="2:12" s="178" customFormat="1" x14ac:dyDescent="0.25">
      <c r="B417" s="179"/>
      <c r="C417" s="180"/>
      <c r="J417" s="181"/>
      <c r="K417" s="181"/>
      <c r="L417" s="181"/>
    </row>
    <row r="418" spans="2:12" s="178" customFormat="1" x14ac:dyDescent="0.25">
      <c r="B418" s="179"/>
      <c r="C418" s="180"/>
      <c r="J418" s="181"/>
      <c r="K418" s="181"/>
      <c r="L418" s="181"/>
    </row>
    <row r="419" spans="2:12" s="178" customFormat="1" x14ac:dyDescent="0.25">
      <c r="B419" s="179"/>
      <c r="C419" s="180"/>
      <c r="J419" s="181"/>
      <c r="K419" s="181"/>
      <c r="L419" s="181"/>
    </row>
    <row r="420" spans="2:12" s="178" customFormat="1" x14ac:dyDescent="0.25">
      <c r="B420" s="179"/>
      <c r="C420" s="180"/>
      <c r="J420" s="181"/>
      <c r="K420" s="181"/>
      <c r="L420" s="181"/>
    </row>
    <row r="421" spans="2:12" s="178" customFormat="1" x14ac:dyDescent="0.25">
      <c r="B421" s="179"/>
      <c r="C421" s="180"/>
      <c r="J421" s="181"/>
      <c r="K421" s="181"/>
      <c r="L421" s="181"/>
    </row>
    <row r="422" spans="2:12" s="178" customFormat="1" x14ac:dyDescent="0.25">
      <c r="B422" s="179"/>
      <c r="C422" s="180"/>
      <c r="J422" s="181"/>
      <c r="K422" s="181"/>
      <c r="L422" s="181"/>
    </row>
    <row r="423" spans="2:12" s="178" customFormat="1" x14ac:dyDescent="0.25">
      <c r="B423" s="179"/>
      <c r="C423" s="180"/>
      <c r="J423" s="181"/>
      <c r="K423" s="181"/>
      <c r="L423" s="181"/>
    </row>
    <row r="424" spans="2:12" s="178" customFormat="1" x14ac:dyDescent="0.25">
      <c r="B424" s="179"/>
      <c r="C424" s="180"/>
      <c r="J424" s="181"/>
      <c r="K424" s="181"/>
      <c r="L424" s="181"/>
    </row>
    <row r="425" spans="2:12" s="178" customFormat="1" x14ac:dyDescent="0.25">
      <c r="B425" s="179"/>
      <c r="C425" s="180"/>
      <c r="J425" s="181"/>
      <c r="K425" s="181"/>
      <c r="L425" s="181"/>
    </row>
    <row r="426" spans="2:12" s="178" customFormat="1" x14ac:dyDescent="0.25">
      <c r="B426" s="179"/>
      <c r="C426" s="180"/>
      <c r="J426" s="181"/>
      <c r="K426" s="181"/>
      <c r="L426" s="181"/>
    </row>
    <row r="427" spans="2:12" s="178" customFormat="1" x14ac:dyDescent="0.25">
      <c r="B427" s="179"/>
      <c r="C427" s="180"/>
      <c r="J427" s="181"/>
      <c r="K427" s="181"/>
      <c r="L427" s="181"/>
    </row>
    <row r="428" spans="2:12" s="178" customFormat="1" x14ac:dyDescent="0.25">
      <c r="B428" s="179"/>
      <c r="C428" s="180"/>
      <c r="J428" s="181"/>
      <c r="K428" s="181"/>
      <c r="L428" s="181"/>
    </row>
    <row r="429" spans="2:12" s="178" customFormat="1" x14ac:dyDescent="0.25">
      <c r="B429" s="179"/>
      <c r="C429" s="180"/>
      <c r="J429" s="181"/>
      <c r="K429" s="181"/>
      <c r="L429" s="181"/>
    </row>
    <row r="430" spans="2:12" s="178" customFormat="1" x14ac:dyDescent="0.25">
      <c r="B430" s="179"/>
      <c r="C430" s="180"/>
      <c r="J430" s="181"/>
      <c r="K430" s="181"/>
      <c r="L430" s="181"/>
    </row>
    <row r="431" spans="2:12" s="178" customFormat="1" x14ac:dyDescent="0.25">
      <c r="B431" s="179"/>
      <c r="C431" s="180"/>
      <c r="J431" s="181"/>
      <c r="K431" s="181"/>
      <c r="L431" s="181"/>
    </row>
    <row r="432" spans="2:12" s="178" customFormat="1" x14ac:dyDescent="0.25">
      <c r="B432" s="179"/>
      <c r="C432" s="180"/>
      <c r="J432" s="181"/>
      <c r="K432" s="181"/>
      <c r="L432" s="181"/>
    </row>
    <row r="433" spans="2:12" s="178" customFormat="1" x14ac:dyDescent="0.25">
      <c r="B433" s="179"/>
      <c r="C433" s="180"/>
      <c r="J433" s="181"/>
      <c r="K433" s="181"/>
      <c r="L433" s="181"/>
    </row>
    <row r="434" spans="2:12" s="178" customFormat="1" x14ac:dyDescent="0.25">
      <c r="B434" s="179"/>
      <c r="C434" s="180"/>
      <c r="J434" s="181"/>
      <c r="K434" s="181"/>
      <c r="L434" s="181"/>
    </row>
    <row r="435" spans="2:12" s="178" customFormat="1" x14ac:dyDescent="0.25">
      <c r="B435" s="179"/>
      <c r="C435" s="180"/>
      <c r="J435" s="181"/>
      <c r="K435" s="181"/>
      <c r="L435" s="181"/>
    </row>
    <row r="436" spans="2:12" s="178" customFormat="1" x14ac:dyDescent="0.25">
      <c r="B436" s="179"/>
      <c r="C436" s="180"/>
      <c r="J436" s="181"/>
      <c r="K436" s="181"/>
      <c r="L436" s="181"/>
    </row>
    <row r="437" spans="2:12" s="178" customFormat="1" x14ac:dyDescent="0.25">
      <c r="B437" s="179"/>
      <c r="C437" s="180"/>
      <c r="J437" s="181"/>
      <c r="K437" s="181"/>
      <c r="L437" s="181"/>
    </row>
    <row r="438" spans="2:12" s="178" customFormat="1" x14ac:dyDescent="0.25">
      <c r="B438" s="179"/>
      <c r="C438" s="180"/>
      <c r="J438" s="181"/>
      <c r="K438" s="181"/>
      <c r="L438" s="181"/>
    </row>
    <row r="439" spans="2:12" s="178" customFormat="1" x14ac:dyDescent="0.25">
      <c r="B439" s="179"/>
      <c r="C439" s="180"/>
      <c r="J439" s="181"/>
      <c r="K439" s="181"/>
      <c r="L439" s="181"/>
    </row>
    <row r="440" spans="2:12" s="178" customFormat="1" x14ac:dyDescent="0.25">
      <c r="B440" s="179"/>
      <c r="C440" s="180"/>
      <c r="J440" s="181"/>
      <c r="K440" s="181"/>
      <c r="L440" s="181"/>
    </row>
    <row r="441" spans="2:12" s="178" customFormat="1" x14ac:dyDescent="0.25">
      <c r="B441" s="179"/>
      <c r="C441" s="180"/>
      <c r="J441" s="181"/>
      <c r="K441" s="181"/>
      <c r="L441" s="181"/>
    </row>
    <row r="442" spans="2:12" s="178" customFormat="1" x14ac:dyDescent="0.25">
      <c r="B442" s="179"/>
      <c r="C442" s="180"/>
      <c r="J442" s="181"/>
      <c r="K442" s="181"/>
      <c r="L442" s="181"/>
    </row>
    <row r="443" spans="2:12" s="178" customFormat="1" x14ac:dyDescent="0.25">
      <c r="B443" s="179"/>
      <c r="C443" s="180"/>
      <c r="J443" s="181"/>
      <c r="K443" s="181"/>
      <c r="L443" s="181"/>
    </row>
    <row r="444" spans="2:12" s="178" customFormat="1" x14ac:dyDescent="0.25">
      <c r="B444" s="179"/>
      <c r="C444" s="180"/>
      <c r="J444" s="181"/>
      <c r="K444" s="181"/>
      <c r="L444" s="181"/>
    </row>
    <row r="445" spans="2:12" s="178" customFormat="1" x14ac:dyDescent="0.25">
      <c r="B445" s="179"/>
      <c r="C445" s="180"/>
      <c r="J445" s="181"/>
      <c r="K445" s="181"/>
      <c r="L445" s="181"/>
    </row>
    <row r="446" spans="2:12" s="178" customFormat="1" x14ac:dyDescent="0.25">
      <c r="B446" s="179"/>
      <c r="C446" s="180"/>
      <c r="J446" s="181"/>
      <c r="K446" s="181"/>
      <c r="L446" s="181"/>
    </row>
    <row r="447" spans="2:12" s="178" customFormat="1" x14ac:dyDescent="0.25">
      <c r="B447" s="179"/>
      <c r="C447" s="180"/>
      <c r="J447" s="181"/>
      <c r="K447" s="181"/>
      <c r="L447" s="181"/>
    </row>
    <row r="448" spans="2:12" s="178" customFormat="1" x14ac:dyDescent="0.25">
      <c r="B448" s="179"/>
      <c r="C448" s="180"/>
      <c r="J448" s="181"/>
      <c r="K448" s="181"/>
      <c r="L448" s="181"/>
    </row>
    <row r="449" spans="2:12" s="178" customFormat="1" x14ac:dyDescent="0.25">
      <c r="B449" s="179"/>
      <c r="C449" s="180"/>
      <c r="J449" s="181"/>
      <c r="K449" s="181"/>
      <c r="L449" s="181"/>
    </row>
    <row r="450" spans="2:12" s="178" customFormat="1" x14ac:dyDescent="0.25">
      <c r="B450" s="179"/>
      <c r="C450" s="180"/>
      <c r="J450" s="181"/>
      <c r="K450" s="181"/>
      <c r="L450" s="181"/>
    </row>
    <row r="451" spans="2:12" s="178" customFormat="1" x14ac:dyDescent="0.25">
      <c r="B451" s="179"/>
      <c r="C451" s="180"/>
      <c r="J451" s="181"/>
      <c r="K451" s="181"/>
      <c r="L451" s="181"/>
    </row>
    <row r="452" spans="2:12" s="178" customFormat="1" x14ac:dyDescent="0.25">
      <c r="B452" s="179"/>
      <c r="C452" s="180"/>
      <c r="J452" s="181"/>
      <c r="K452" s="181"/>
      <c r="L452" s="181"/>
    </row>
    <row r="453" spans="2:12" s="178" customFormat="1" x14ac:dyDescent="0.25">
      <c r="B453" s="179"/>
      <c r="C453" s="180"/>
      <c r="J453" s="181"/>
      <c r="K453" s="181"/>
      <c r="L453" s="181"/>
    </row>
    <row r="454" spans="2:12" s="178" customFormat="1" x14ac:dyDescent="0.25">
      <c r="B454" s="179"/>
      <c r="C454" s="180"/>
      <c r="J454" s="181"/>
      <c r="K454" s="181"/>
      <c r="L454" s="181"/>
    </row>
    <row r="455" spans="2:12" s="178" customFormat="1" x14ac:dyDescent="0.25">
      <c r="B455" s="179"/>
      <c r="C455" s="180"/>
      <c r="J455" s="181"/>
      <c r="K455" s="181"/>
      <c r="L455" s="181"/>
    </row>
    <row r="456" spans="2:12" s="178" customFormat="1" x14ac:dyDescent="0.25">
      <c r="B456" s="179"/>
      <c r="C456" s="180"/>
      <c r="J456" s="181"/>
      <c r="K456" s="181"/>
      <c r="L456" s="181"/>
    </row>
    <row r="457" spans="2:12" s="178" customFormat="1" x14ac:dyDescent="0.25">
      <c r="B457" s="179"/>
      <c r="C457" s="180"/>
      <c r="J457" s="181"/>
      <c r="K457" s="181"/>
      <c r="L457" s="181"/>
    </row>
    <row r="458" spans="2:12" s="178" customFormat="1" x14ac:dyDescent="0.25">
      <c r="B458" s="179"/>
      <c r="C458" s="180"/>
      <c r="J458" s="181"/>
      <c r="K458" s="181"/>
      <c r="L458" s="181"/>
    </row>
    <row r="459" spans="2:12" s="178" customFormat="1" x14ac:dyDescent="0.25">
      <c r="B459" s="179"/>
      <c r="C459" s="180"/>
      <c r="J459" s="181"/>
      <c r="K459" s="181"/>
      <c r="L459" s="181"/>
    </row>
    <row r="460" spans="2:12" s="178" customFormat="1" x14ac:dyDescent="0.25">
      <c r="B460" s="179"/>
      <c r="C460" s="180"/>
      <c r="J460" s="181"/>
      <c r="K460" s="181"/>
      <c r="L460" s="181"/>
    </row>
    <row r="461" spans="2:12" s="178" customFormat="1" x14ac:dyDescent="0.25">
      <c r="B461" s="179"/>
      <c r="C461" s="180"/>
      <c r="J461" s="181"/>
      <c r="K461" s="181"/>
      <c r="L461" s="181"/>
    </row>
    <row r="462" spans="2:12" s="178" customFormat="1" x14ac:dyDescent="0.25">
      <c r="B462" s="179"/>
      <c r="C462" s="180"/>
      <c r="J462" s="181"/>
      <c r="K462" s="181"/>
      <c r="L462" s="181"/>
    </row>
    <row r="463" spans="2:12" s="178" customFormat="1" x14ac:dyDescent="0.25">
      <c r="B463" s="179"/>
      <c r="C463" s="180"/>
      <c r="J463" s="181"/>
      <c r="K463" s="181"/>
      <c r="L463" s="181"/>
    </row>
    <row r="464" spans="2:12" s="178" customFormat="1" x14ac:dyDescent="0.25">
      <c r="B464" s="179"/>
      <c r="C464" s="180"/>
      <c r="J464" s="181"/>
      <c r="K464" s="181"/>
      <c r="L464" s="181"/>
    </row>
    <row r="465" spans="2:12" s="178" customFormat="1" x14ac:dyDescent="0.25">
      <c r="B465" s="179"/>
      <c r="C465" s="180"/>
      <c r="J465" s="181"/>
      <c r="K465" s="181"/>
      <c r="L465" s="181"/>
    </row>
    <row r="466" spans="2:12" s="178" customFormat="1" x14ac:dyDescent="0.25">
      <c r="B466" s="179"/>
      <c r="C466" s="180"/>
      <c r="J466" s="181"/>
      <c r="K466" s="181"/>
      <c r="L466" s="181"/>
    </row>
    <row r="467" spans="2:12" s="178" customFormat="1" x14ac:dyDescent="0.25">
      <c r="B467" s="179"/>
      <c r="C467" s="180"/>
      <c r="J467" s="181"/>
      <c r="K467" s="181"/>
      <c r="L467" s="181"/>
    </row>
    <row r="468" spans="2:12" s="178" customFormat="1" x14ac:dyDescent="0.25">
      <c r="B468" s="179"/>
      <c r="C468" s="180"/>
      <c r="J468" s="181"/>
      <c r="K468" s="181"/>
      <c r="L468" s="181"/>
    </row>
    <row r="469" spans="2:12" s="178" customFormat="1" x14ac:dyDescent="0.25">
      <c r="B469" s="179"/>
      <c r="C469" s="180"/>
      <c r="J469" s="181"/>
      <c r="K469" s="181"/>
      <c r="L469" s="181"/>
    </row>
    <row r="470" spans="2:12" s="178" customFormat="1" x14ac:dyDescent="0.25">
      <c r="B470" s="179"/>
      <c r="C470" s="180"/>
      <c r="J470" s="181"/>
      <c r="K470" s="181"/>
      <c r="L470" s="181"/>
    </row>
    <row r="471" spans="2:12" s="178" customFormat="1" x14ac:dyDescent="0.25">
      <c r="B471" s="179"/>
      <c r="C471" s="180"/>
      <c r="J471" s="181"/>
      <c r="K471" s="181"/>
      <c r="L471" s="181"/>
    </row>
    <row r="472" spans="2:12" s="178" customFormat="1" x14ac:dyDescent="0.25">
      <c r="B472" s="179"/>
      <c r="C472" s="180"/>
      <c r="J472" s="181"/>
      <c r="K472" s="181"/>
      <c r="L472" s="181"/>
    </row>
    <row r="473" spans="2:12" s="178" customFormat="1" x14ac:dyDescent="0.25">
      <c r="B473" s="179"/>
      <c r="C473" s="180"/>
      <c r="J473" s="181"/>
      <c r="K473" s="181"/>
      <c r="L473" s="181"/>
    </row>
    <row r="474" spans="2:12" s="178" customFormat="1" x14ac:dyDescent="0.25">
      <c r="B474" s="179"/>
      <c r="C474" s="180"/>
      <c r="J474" s="181"/>
      <c r="K474" s="181"/>
      <c r="L474" s="181"/>
    </row>
    <row r="475" spans="2:12" s="178" customFormat="1" x14ac:dyDescent="0.25">
      <c r="B475" s="179"/>
      <c r="C475" s="180"/>
      <c r="J475" s="181"/>
      <c r="K475" s="181"/>
      <c r="L475" s="181"/>
    </row>
    <row r="476" spans="2:12" s="178" customFormat="1" x14ac:dyDescent="0.25">
      <c r="B476" s="179"/>
      <c r="C476" s="180"/>
      <c r="J476" s="181"/>
      <c r="K476" s="181"/>
      <c r="L476" s="181"/>
    </row>
    <row r="477" spans="2:12" s="178" customFormat="1" x14ac:dyDescent="0.25">
      <c r="B477" s="179"/>
      <c r="C477" s="180"/>
      <c r="J477" s="181"/>
      <c r="K477" s="181"/>
      <c r="L477" s="181"/>
    </row>
    <row r="478" spans="2:12" s="178" customFormat="1" x14ac:dyDescent="0.25">
      <c r="B478" s="179"/>
      <c r="C478" s="180"/>
      <c r="J478" s="181"/>
      <c r="K478" s="181"/>
      <c r="L478" s="181"/>
    </row>
    <row r="479" spans="2:12" s="178" customFormat="1" x14ac:dyDescent="0.25">
      <c r="B479" s="179"/>
      <c r="C479" s="180"/>
      <c r="J479" s="181"/>
      <c r="K479" s="181"/>
      <c r="L479" s="181"/>
    </row>
    <row r="480" spans="2:12" s="178" customFormat="1" x14ac:dyDescent="0.25">
      <c r="B480" s="179"/>
      <c r="C480" s="180"/>
      <c r="J480" s="181"/>
      <c r="K480" s="181"/>
      <c r="L480" s="181"/>
    </row>
    <row r="481" spans="2:12" s="178" customFormat="1" x14ac:dyDescent="0.25">
      <c r="B481" s="179"/>
      <c r="C481" s="180"/>
      <c r="J481" s="181"/>
      <c r="K481" s="181"/>
      <c r="L481" s="181"/>
    </row>
    <row r="482" spans="2:12" s="178" customFormat="1" x14ac:dyDescent="0.25">
      <c r="B482" s="179"/>
      <c r="C482" s="180"/>
      <c r="J482" s="181"/>
      <c r="K482" s="181"/>
      <c r="L482" s="181"/>
    </row>
    <row r="483" spans="2:12" s="178" customFormat="1" x14ac:dyDescent="0.25">
      <c r="B483" s="179"/>
      <c r="C483" s="180"/>
      <c r="J483" s="181"/>
      <c r="K483" s="181"/>
      <c r="L483" s="181"/>
    </row>
    <row r="484" spans="2:12" s="178" customFormat="1" x14ac:dyDescent="0.25">
      <c r="B484" s="179"/>
      <c r="C484" s="180"/>
      <c r="J484" s="181"/>
      <c r="K484" s="181"/>
      <c r="L484" s="181"/>
    </row>
    <row r="485" spans="2:12" s="178" customFormat="1" x14ac:dyDescent="0.25">
      <c r="B485" s="179"/>
      <c r="C485" s="180"/>
      <c r="J485" s="181"/>
      <c r="K485" s="181"/>
      <c r="L485" s="181"/>
    </row>
    <row r="486" spans="2:12" s="178" customFormat="1" x14ac:dyDescent="0.25">
      <c r="B486" s="179"/>
      <c r="C486" s="180"/>
      <c r="J486" s="181"/>
      <c r="K486" s="181"/>
      <c r="L486" s="181"/>
    </row>
    <row r="487" spans="2:12" s="178" customFormat="1" x14ac:dyDescent="0.25">
      <c r="B487" s="179"/>
      <c r="C487" s="180"/>
      <c r="J487" s="181"/>
      <c r="K487" s="181"/>
      <c r="L487" s="181"/>
    </row>
    <row r="488" spans="2:12" s="178" customFormat="1" x14ac:dyDescent="0.25">
      <c r="B488" s="179"/>
      <c r="C488" s="180"/>
      <c r="J488" s="181"/>
      <c r="K488" s="181"/>
      <c r="L488" s="181"/>
    </row>
    <row r="489" spans="2:12" s="178" customFormat="1" x14ac:dyDescent="0.25">
      <c r="B489" s="179"/>
      <c r="C489" s="180"/>
      <c r="J489" s="181"/>
      <c r="K489" s="181"/>
      <c r="L489" s="181"/>
    </row>
    <row r="490" spans="2:12" s="178" customFormat="1" x14ac:dyDescent="0.25">
      <c r="B490" s="179"/>
      <c r="C490" s="180"/>
      <c r="J490" s="181"/>
      <c r="K490" s="181"/>
      <c r="L490" s="181"/>
    </row>
    <row r="491" spans="2:12" s="178" customFormat="1" x14ac:dyDescent="0.25">
      <c r="B491" s="179"/>
      <c r="C491" s="180"/>
      <c r="J491" s="181"/>
      <c r="K491" s="181"/>
      <c r="L491" s="181"/>
    </row>
    <row r="492" spans="2:12" s="178" customFormat="1" x14ac:dyDescent="0.25">
      <c r="B492" s="179"/>
      <c r="C492" s="180"/>
      <c r="J492" s="181"/>
      <c r="K492" s="181"/>
      <c r="L492" s="181"/>
    </row>
    <row r="493" spans="2:12" s="178" customFormat="1" x14ac:dyDescent="0.25">
      <c r="B493" s="179"/>
      <c r="C493" s="180"/>
      <c r="J493" s="181"/>
      <c r="K493" s="181"/>
      <c r="L493" s="181"/>
    </row>
    <row r="494" spans="2:12" s="178" customFormat="1" x14ac:dyDescent="0.25">
      <c r="B494" s="179"/>
      <c r="C494" s="180"/>
      <c r="J494" s="181"/>
      <c r="K494" s="181"/>
      <c r="L494" s="181"/>
    </row>
    <row r="495" spans="2:12" s="178" customFormat="1" x14ac:dyDescent="0.25">
      <c r="B495" s="179"/>
      <c r="C495" s="180"/>
      <c r="J495" s="181"/>
      <c r="K495" s="181"/>
      <c r="L495" s="181"/>
    </row>
    <row r="496" spans="2:12" s="178" customFormat="1" x14ac:dyDescent="0.25">
      <c r="B496" s="179"/>
      <c r="C496" s="180"/>
      <c r="J496" s="181"/>
      <c r="K496" s="181"/>
      <c r="L496" s="181"/>
    </row>
    <row r="497" spans="2:12" s="178" customFormat="1" x14ac:dyDescent="0.25">
      <c r="B497" s="179"/>
      <c r="C497" s="180"/>
      <c r="J497" s="181"/>
      <c r="K497" s="181"/>
      <c r="L497" s="181"/>
    </row>
    <row r="498" spans="2:12" s="178" customFormat="1" x14ac:dyDescent="0.25">
      <c r="B498" s="179"/>
      <c r="C498" s="180"/>
      <c r="J498" s="181"/>
      <c r="K498" s="181"/>
      <c r="L498" s="181"/>
    </row>
    <row r="499" spans="2:12" s="178" customFormat="1" x14ac:dyDescent="0.25">
      <c r="B499" s="179"/>
      <c r="C499" s="180"/>
      <c r="J499" s="181"/>
      <c r="K499" s="181"/>
      <c r="L499" s="181"/>
    </row>
    <row r="500" spans="2:12" s="178" customFormat="1" x14ac:dyDescent="0.25">
      <c r="B500" s="179"/>
      <c r="C500" s="180"/>
      <c r="J500" s="181"/>
      <c r="K500" s="181"/>
      <c r="L500" s="181"/>
    </row>
    <row r="501" spans="2:12" s="178" customFormat="1" x14ac:dyDescent="0.25">
      <c r="B501" s="179"/>
      <c r="C501" s="180"/>
      <c r="J501" s="181"/>
      <c r="K501" s="181"/>
      <c r="L501" s="181"/>
    </row>
    <row r="502" spans="2:12" s="178" customFormat="1" x14ac:dyDescent="0.25">
      <c r="B502" s="179"/>
      <c r="C502" s="180"/>
      <c r="J502" s="181"/>
      <c r="K502" s="181"/>
      <c r="L502" s="181"/>
    </row>
    <row r="503" spans="2:12" s="178" customFormat="1" x14ac:dyDescent="0.25">
      <c r="B503" s="179"/>
      <c r="C503" s="180"/>
      <c r="J503" s="181"/>
      <c r="K503" s="181"/>
      <c r="L503" s="181"/>
    </row>
    <row r="504" spans="2:12" s="178" customFormat="1" x14ac:dyDescent="0.25">
      <c r="B504" s="179"/>
      <c r="C504" s="180"/>
      <c r="J504" s="181"/>
      <c r="K504" s="181"/>
      <c r="L504" s="181"/>
    </row>
    <row r="505" spans="2:12" s="178" customFormat="1" x14ac:dyDescent="0.25">
      <c r="B505" s="179"/>
      <c r="C505" s="180"/>
      <c r="J505" s="181"/>
      <c r="K505" s="181"/>
      <c r="L505" s="181"/>
    </row>
    <row r="506" spans="2:12" s="178" customFormat="1" x14ac:dyDescent="0.25">
      <c r="B506" s="179"/>
      <c r="C506" s="180"/>
      <c r="J506" s="181"/>
      <c r="K506" s="181"/>
      <c r="L506" s="181"/>
    </row>
    <row r="507" spans="2:12" s="178" customFormat="1" x14ac:dyDescent="0.25">
      <c r="B507" s="179"/>
      <c r="C507" s="180"/>
      <c r="J507" s="181"/>
      <c r="K507" s="181"/>
      <c r="L507" s="181"/>
    </row>
    <row r="508" spans="2:12" s="178" customFormat="1" x14ac:dyDescent="0.25">
      <c r="B508" s="179"/>
      <c r="C508" s="180"/>
      <c r="J508" s="181"/>
      <c r="K508" s="181"/>
      <c r="L508" s="181"/>
    </row>
    <row r="509" spans="2:12" s="178" customFormat="1" x14ac:dyDescent="0.25">
      <c r="B509" s="179"/>
      <c r="C509" s="180"/>
      <c r="J509" s="181"/>
      <c r="K509" s="181"/>
      <c r="L509" s="181"/>
    </row>
    <row r="510" spans="2:12" s="178" customFormat="1" x14ac:dyDescent="0.25">
      <c r="B510" s="179"/>
      <c r="C510" s="180"/>
      <c r="J510" s="181"/>
      <c r="K510" s="181"/>
      <c r="L510" s="181"/>
    </row>
    <row r="511" spans="2:12" s="178" customFormat="1" x14ac:dyDescent="0.25">
      <c r="B511" s="179"/>
      <c r="C511" s="180"/>
      <c r="J511" s="181"/>
      <c r="K511" s="181"/>
      <c r="L511" s="181"/>
    </row>
    <row r="512" spans="2:12" s="178" customFormat="1" x14ac:dyDescent="0.25">
      <c r="B512" s="179"/>
      <c r="C512" s="180"/>
      <c r="J512" s="181"/>
      <c r="K512" s="181"/>
      <c r="L512" s="181"/>
    </row>
    <row r="513" spans="2:12" s="178" customFormat="1" x14ac:dyDescent="0.25">
      <c r="B513" s="179"/>
      <c r="C513" s="180"/>
      <c r="J513" s="181"/>
      <c r="K513" s="181"/>
      <c r="L513" s="181"/>
    </row>
    <row r="514" spans="2:12" s="178" customFormat="1" x14ac:dyDescent="0.25">
      <c r="B514" s="179"/>
      <c r="C514" s="180"/>
      <c r="J514" s="181"/>
      <c r="K514" s="181"/>
      <c r="L514" s="181"/>
    </row>
    <row r="515" spans="2:12" s="178" customFormat="1" x14ac:dyDescent="0.25">
      <c r="B515" s="179"/>
      <c r="C515" s="180"/>
      <c r="J515" s="181"/>
      <c r="K515" s="181"/>
      <c r="L515" s="181"/>
    </row>
    <row r="516" spans="2:12" s="178" customFormat="1" x14ac:dyDescent="0.25">
      <c r="B516" s="179"/>
      <c r="C516" s="180"/>
      <c r="J516" s="181"/>
      <c r="K516" s="181"/>
      <c r="L516" s="181"/>
    </row>
    <row r="517" spans="2:12" s="178" customFormat="1" x14ac:dyDescent="0.25">
      <c r="B517" s="179"/>
      <c r="C517" s="180"/>
      <c r="J517" s="181"/>
      <c r="K517" s="181"/>
      <c r="L517" s="181"/>
    </row>
    <row r="518" spans="2:12" s="178" customFormat="1" x14ac:dyDescent="0.25">
      <c r="B518" s="179"/>
      <c r="C518" s="180"/>
      <c r="J518" s="181"/>
      <c r="K518" s="181"/>
      <c r="L518" s="181"/>
    </row>
    <row r="519" spans="2:12" s="178" customFormat="1" x14ac:dyDescent="0.25">
      <c r="B519" s="179"/>
      <c r="C519" s="180"/>
      <c r="J519" s="181"/>
      <c r="K519" s="181"/>
      <c r="L519" s="181"/>
    </row>
    <row r="520" spans="2:12" s="178" customFormat="1" x14ac:dyDescent="0.25">
      <c r="B520" s="179"/>
      <c r="C520" s="180"/>
      <c r="J520" s="181"/>
      <c r="K520" s="181"/>
      <c r="L520" s="181"/>
    </row>
    <row r="521" spans="2:12" s="178" customFormat="1" x14ac:dyDescent="0.25">
      <c r="B521" s="179"/>
      <c r="C521" s="180"/>
      <c r="J521" s="181"/>
      <c r="K521" s="181"/>
      <c r="L521" s="181"/>
    </row>
    <row r="522" spans="2:12" s="178" customFormat="1" x14ac:dyDescent="0.25">
      <c r="B522" s="179"/>
      <c r="C522" s="180"/>
      <c r="J522" s="181"/>
      <c r="K522" s="181"/>
      <c r="L522" s="181"/>
    </row>
    <row r="523" spans="2:12" s="178" customFormat="1" x14ac:dyDescent="0.25">
      <c r="B523" s="179"/>
      <c r="C523" s="180"/>
      <c r="J523" s="181"/>
      <c r="K523" s="181"/>
      <c r="L523" s="181"/>
    </row>
    <row r="524" spans="2:12" s="178" customFormat="1" x14ac:dyDescent="0.25">
      <c r="B524" s="179"/>
      <c r="C524" s="180"/>
      <c r="J524" s="181"/>
      <c r="K524" s="181"/>
      <c r="L524" s="181"/>
    </row>
    <row r="525" spans="2:12" s="178" customFormat="1" x14ac:dyDescent="0.25">
      <c r="B525" s="179"/>
      <c r="C525" s="180"/>
      <c r="J525" s="181"/>
      <c r="K525" s="181"/>
      <c r="L525" s="181"/>
    </row>
    <row r="526" spans="2:12" s="178" customFormat="1" x14ac:dyDescent="0.25">
      <c r="B526" s="179"/>
      <c r="C526" s="180"/>
      <c r="J526" s="181"/>
      <c r="K526" s="181"/>
      <c r="L526" s="181"/>
    </row>
    <row r="527" spans="2:12" s="178" customFormat="1" x14ac:dyDescent="0.25">
      <c r="B527" s="179"/>
      <c r="C527" s="180"/>
      <c r="J527" s="181"/>
      <c r="K527" s="181"/>
      <c r="L527" s="181"/>
    </row>
    <row r="528" spans="2:12" s="178" customFormat="1" x14ac:dyDescent="0.25">
      <c r="B528" s="179"/>
      <c r="C528" s="180"/>
      <c r="J528" s="181"/>
      <c r="K528" s="181"/>
      <c r="L528" s="181"/>
    </row>
    <row r="529" spans="2:12" s="178" customFormat="1" x14ac:dyDescent="0.25">
      <c r="B529" s="179"/>
      <c r="C529" s="180"/>
      <c r="J529" s="181"/>
      <c r="K529" s="181"/>
      <c r="L529" s="181"/>
    </row>
    <row r="530" spans="2:12" s="178" customFormat="1" x14ac:dyDescent="0.25">
      <c r="B530" s="179"/>
      <c r="C530" s="180"/>
      <c r="J530" s="181"/>
      <c r="K530" s="181"/>
      <c r="L530" s="181"/>
    </row>
    <row r="531" spans="2:12" s="178" customFormat="1" x14ac:dyDescent="0.25">
      <c r="B531" s="179"/>
      <c r="C531" s="180"/>
      <c r="J531" s="181"/>
      <c r="K531" s="181"/>
      <c r="L531" s="181"/>
    </row>
    <row r="532" spans="2:12" s="178" customFormat="1" x14ac:dyDescent="0.25">
      <c r="B532" s="179"/>
      <c r="C532" s="180"/>
      <c r="J532" s="181"/>
      <c r="K532" s="181"/>
      <c r="L532" s="181"/>
    </row>
    <row r="533" spans="2:12" s="178" customFormat="1" x14ac:dyDescent="0.25">
      <c r="B533" s="179"/>
      <c r="C533" s="180"/>
      <c r="J533" s="181"/>
      <c r="K533" s="181"/>
      <c r="L533" s="181"/>
    </row>
    <row r="534" spans="2:12" s="178" customFormat="1" x14ac:dyDescent="0.25">
      <c r="B534" s="179"/>
      <c r="C534" s="180"/>
      <c r="J534" s="181"/>
      <c r="K534" s="181"/>
      <c r="L534" s="181"/>
    </row>
    <row r="535" spans="2:12" s="178" customFormat="1" x14ac:dyDescent="0.25">
      <c r="B535" s="179"/>
      <c r="C535" s="180"/>
      <c r="J535" s="181"/>
      <c r="K535" s="181"/>
      <c r="L535" s="181"/>
    </row>
    <row r="536" spans="2:12" s="178" customFormat="1" x14ac:dyDescent="0.25">
      <c r="B536" s="179"/>
      <c r="C536" s="180"/>
      <c r="J536" s="181"/>
      <c r="K536" s="181"/>
      <c r="L536" s="181"/>
    </row>
    <row r="537" spans="2:12" s="178" customFormat="1" x14ac:dyDescent="0.25">
      <c r="B537" s="179"/>
      <c r="C537" s="180"/>
      <c r="J537" s="181"/>
      <c r="K537" s="181"/>
      <c r="L537" s="181"/>
    </row>
    <row r="538" spans="2:12" s="178" customFormat="1" x14ac:dyDescent="0.25">
      <c r="B538" s="179"/>
      <c r="C538" s="180"/>
      <c r="J538" s="181"/>
      <c r="K538" s="181"/>
      <c r="L538" s="181"/>
    </row>
    <row r="539" spans="2:12" s="178" customFormat="1" x14ac:dyDescent="0.25">
      <c r="B539" s="179"/>
      <c r="C539" s="180"/>
      <c r="J539" s="181"/>
      <c r="K539" s="181"/>
      <c r="L539" s="181"/>
    </row>
    <row r="540" spans="2:12" s="178" customFormat="1" x14ac:dyDescent="0.25">
      <c r="B540" s="179"/>
      <c r="C540" s="180"/>
      <c r="J540" s="181"/>
      <c r="K540" s="181"/>
      <c r="L540" s="181"/>
    </row>
    <row r="541" spans="2:12" s="178" customFormat="1" x14ac:dyDescent="0.25">
      <c r="B541" s="179"/>
      <c r="C541" s="180"/>
      <c r="J541" s="181"/>
      <c r="K541" s="181"/>
      <c r="L541" s="181"/>
    </row>
    <row r="542" spans="2:12" s="178" customFormat="1" x14ac:dyDescent="0.25">
      <c r="B542" s="179"/>
      <c r="C542" s="180"/>
      <c r="J542" s="181"/>
      <c r="K542" s="181"/>
      <c r="L542" s="181"/>
    </row>
    <row r="543" spans="2:12" s="178" customFormat="1" x14ac:dyDescent="0.25">
      <c r="B543" s="179"/>
      <c r="C543" s="180"/>
      <c r="J543" s="181"/>
      <c r="K543" s="181"/>
      <c r="L543" s="181"/>
    </row>
    <row r="544" spans="2:12" s="178" customFormat="1" x14ac:dyDescent="0.25">
      <c r="B544" s="179"/>
      <c r="C544" s="180"/>
      <c r="J544" s="181"/>
      <c r="K544" s="181"/>
      <c r="L544" s="181"/>
    </row>
    <row r="545" spans="2:12" s="178" customFormat="1" x14ac:dyDescent="0.25">
      <c r="B545" s="179"/>
      <c r="C545" s="180"/>
      <c r="J545" s="181"/>
      <c r="K545" s="181"/>
      <c r="L545" s="181"/>
    </row>
    <row r="546" spans="2:12" s="178" customFormat="1" x14ac:dyDescent="0.25">
      <c r="B546" s="179"/>
      <c r="C546" s="180"/>
      <c r="J546" s="181"/>
      <c r="K546" s="181"/>
      <c r="L546" s="181"/>
    </row>
    <row r="547" spans="2:12" s="178" customFormat="1" x14ac:dyDescent="0.25">
      <c r="B547" s="179"/>
      <c r="C547" s="180"/>
      <c r="J547" s="181"/>
      <c r="K547" s="181"/>
      <c r="L547" s="181"/>
    </row>
    <row r="548" spans="2:12" s="178" customFormat="1" x14ac:dyDescent="0.25">
      <c r="B548" s="179"/>
      <c r="C548" s="180"/>
      <c r="J548" s="181"/>
      <c r="K548" s="181"/>
      <c r="L548" s="181"/>
    </row>
    <row r="549" spans="2:12" s="178" customFormat="1" x14ac:dyDescent="0.25">
      <c r="B549" s="179"/>
      <c r="C549" s="180"/>
      <c r="J549" s="181"/>
      <c r="K549" s="181"/>
      <c r="L549" s="181"/>
    </row>
    <row r="550" spans="2:12" s="178" customFormat="1" x14ac:dyDescent="0.25">
      <c r="B550" s="179"/>
      <c r="C550" s="180"/>
      <c r="J550" s="181"/>
      <c r="K550" s="181"/>
      <c r="L550" s="181"/>
    </row>
    <row r="551" spans="2:12" s="178" customFormat="1" x14ac:dyDescent="0.25">
      <c r="B551" s="179"/>
      <c r="C551" s="180"/>
      <c r="J551" s="181"/>
      <c r="K551" s="181"/>
      <c r="L551" s="181"/>
    </row>
    <row r="552" spans="2:12" s="178" customFormat="1" x14ac:dyDescent="0.25">
      <c r="B552" s="179"/>
      <c r="C552" s="180"/>
      <c r="J552" s="181"/>
      <c r="K552" s="181"/>
      <c r="L552" s="181"/>
    </row>
    <row r="553" spans="2:12" s="178" customFormat="1" x14ac:dyDescent="0.25">
      <c r="B553" s="179"/>
      <c r="C553" s="180"/>
      <c r="J553" s="181"/>
      <c r="K553" s="181"/>
      <c r="L553" s="181"/>
    </row>
    <row r="554" spans="2:12" s="178" customFormat="1" x14ac:dyDescent="0.25">
      <c r="B554" s="179"/>
      <c r="C554" s="180"/>
      <c r="J554" s="181"/>
      <c r="K554" s="181"/>
      <c r="L554" s="181"/>
    </row>
    <row r="555" spans="2:12" s="178" customFormat="1" x14ac:dyDescent="0.25">
      <c r="B555" s="179"/>
      <c r="C555" s="180"/>
      <c r="J555" s="181"/>
      <c r="K555" s="181"/>
      <c r="L555" s="181"/>
    </row>
    <row r="556" spans="2:12" s="178" customFormat="1" x14ac:dyDescent="0.25">
      <c r="B556" s="179"/>
      <c r="C556" s="180"/>
      <c r="J556" s="181"/>
      <c r="K556" s="181"/>
      <c r="L556" s="181"/>
    </row>
    <row r="557" spans="2:12" s="178" customFormat="1" x14ac:dyDescent="0.25">
      <c r="B557" s="179"/>
      <c r="C557" s="180"/>
      <c r="J557" s="181"/>
      <c r="K557" s="181"/>
      <c r="L557" s="181"/>
    </row>
    <row r="558" spans="2:12" s="178" customFormat="1" x14ac:dyDescent="0.25">
      <c r="B558" s="179"/>
      <c r="C558" s="180"/>
      <c r="J558" s="181"/>
      <c r="K558" s="181"/>
      <c r="L558" s="181"/>
    </row>
    <row r="559" spans="2:12" s="178" customFormat="1" x14ac:dyDescent="0.25">
      <c r="B559" s="179"/>
      <c r="C559" s="180"/>
      <c r="J559" s="181"/>
      <c r="K559" s="181"/>
      <c r="L559" s="181"/>
    </row>
    <row r="560" spans="2:12" s="178" customFormat="1" x14ac:dyDescent="0.25">
      <c r="B560" s="179"/>
      <c r="C560" s="180"/>
      <c r="J560" s="181"/>
      <c r="K560" s="181"/>
      <c r="L560" s="181"/>
    </row>
    <row r="561" spans="2:12" s="178" customFormat="1" x14ac:dyDescent="0.25">
      <c r="B561" s="179"/>
      <c r="C561" s="180"/>
      <c r="J561" s="181"/>
      <c r="K561" s="181"/>
      <c r="L561" s="181"/>
    </row>
    <row r="562" spans="2:12" s="178" customFormat="1" x14ac:dyDescent="0.25">
      <c r="B562" s="179"/>
      <c r="C562" s="180"/>
      <c r="J562" s="181"/>
      <c r="K562" s="181"/>
      <c r="L562" s="181"/>
    </row>
    <row r="563" spans="2:12" s="178" customFormat="1" x14ac:dyDescent="0.25">
      <c r="B563" s="179"/>
      <c r="C563" s="180"/>
      <c r="J563" s="181"/>
      <c r="K563" s="181"/>
      <c r="L563" s="181"/>
    </row>
    <row r="564" spans="2:12" s="178" customFormat="1" x14ac:dyDescent="0.25">
      <c r="B564" s="179"/>
      <c r="C564" s="180"/>
      <c r="J564" s="181"/>
      <c r="K564" s="181"/>
      <c r="L564" s="181"/>
    </row>
    <row r="565" spans="2:12" s="178" customFormat="1" x14ac:dyDescent="0.25">
      <c r="B565" s="179"/>
      <c r="C565" s="180"/>
      <c r="J565" s="181"/>
      <c r="K565" s="181"/>
      <c r="L565" s="181"/>
    </row>
    <row r="566" spans="2:12" s="178" customFormat="1" x14ac:dyDescent="0.25">
      <c r="B566" s="179"/>
      <c r="C566" s="180"/>
      <c r="J566" s="181"/>
      <c r="K566" s="181"/>
      <c r="L566" s="181"/>
    </row>
    <row r="567" spans="2:12" s="178" customFormat="1" x14ac:dyDescent="0.25">
      <c r="B567" s="179"/>
      <c r="C567" s="180"/>
      <c r="J567" s="181"/>
      <c r="K567" s="181"/>
      <c r="L567" s="181"/>
    </row>
    <row r="568" spans="2:12" s="178" customFormat="1" x14ac:dyDescent="0.25">
      <c r="B568" s="179"/>
      <c r="C568" s="180"/>
      <c r="J568" s="181"/>
      <c r="K568" s="181"/>
      <c r="L568" s="181"/>
    </row>
    <row r="569" spans="2:12" s="178" customFormat="1" x14ac:dyDescent="0.25">
      <c r="B569" s="179"/>
      <c r="C569" s="180"/>
      <c r="J569" s="181"/>
      <c r="K569" s="181"/>
      <c r="L569" s="181"/>
    </row>
    <row r="570" spans="2:12" s="178" customFormat="1" x14ac:dyDescent="0.25">
      <c r="B570" s="179"/>
      <c r="C570" s="180"/>
      <c r="J570" s="181"/>
      <c r="K570" s="181"/>
      <c r="L570" s="181"/>
    </row>
    <row r="571" spans="2:12" s="178" customFormat="1" x14ac:dyDescent="0.25">
      <c r="B571" s="179"/>
      <c r="C571" s="180"/>
      <c r="J571" s="181"/>
      <c r="K571" s="181"/>
      <c r="L571" s="181"/>
    </row>
    <row r="572" spans="2:12" s="178" customFormat="1" x14ac:dyDescent="0.25">
      <c r="B572" s="179"/>
      <c r="C572" s="180"/>
      <c r="J572" s="181"/>
      <c r="K572" s="181"/>
      <c r="L572" s="181"/>
    </row>
    <row r="573" spans="2:12" s="178" customFormat="1" x14ac:dyDescent="0.25">
      <c r="B573" s="179"/>
      <c r="C573" s="180"/>
      <c r="J573" s="181"/>
      <c r="K573" s="181"/>
      <c r="L573" s="181"/>
    </row>
    <row r="574" spans="2:12" s="178" customFormat="1" x14ac:dyDescent="0.25">
      <c r="B574" s="179"/>
      <c r="C574" s="180"/>
      <c r="J574" s="181"/>
      <c r="K574" s="181"/>
      <c r="L574" s="181"/>
    </row>
    <row r="575" spans="2:12" s="178" customFormat="1" x14ac:dyDescent="0.25">
      <c r="B575" s="179"/>
      <c r="C575" s="180"/>
      <c r="J575" s="181"/>
      <c r="K575" s="181"/>
      <c r="L575" s="181"/>
    </row>
    <row r="576" spans="2:12" s="178" customFormat="1" x14ac:dyDescent="0.25">
      <c r="B576" s="179"/>
      <c r="C576" s="180"/>
      <c r="J576" s="181"/>
      <c r="K576" s="181"/>
      <c r="L576" s="181"/>
    </row>
    <row r="577" spans="2:12" s="178" customFormat="1" x14ac:dyDescent="0.25">
      <c r="B577" s="179"/>
      <c r="C577" s="180"/>
      <c r="J577" s="181"/>
      <c r="K577" s="181"/>
      <c r="L577" s="181"/>
    </row>
    <row r="578" spans="2:12" s="178" customFormat="1" x14ac:dyDescent="0.25">
      <c r="B578" s="179"/>
      <c r="C578" s="180"/>
      <c r="J578" s="181"/>
      <c r="K578" s="181"/>
      <c r="L578" s="181"/>
    </row>
    <row r="579" spans="2:12" s="178" customFormat="1" x14ac:dyDescent="0.25">
      <c r="B579" s="179"/>
      <c r="C579" s="180"/>
      <c r="J579" s="181"/>
      <c r="K579" s="181"/>
      <c r="L579" s="181"/>
    </row>
    <row r="580" spans="2:12" s="178" customFormat="1" x14ac:dyDescent="0.25">
      <c r="B580" s="179"/>
      <c r="C580" s="180"/>
      <c r="J580" s="181"/>
      <c r="K580" s="181"/>
      <c r="L580" s="181"/>
    </row>
    <row r="581" spans="2:12" s="178" customFormat="1" x14ac:dyDescent="0.25">
      <c r="B581" s="179"/>
      <c r="C581" s="180"/>
      <c r="J581" s="181"/>
      <c r="K581" s="181"/>
      <c r="L581" s="181"/>
    </row>
    <row r="582" spans="2:12" s="178" customFormat="1" x14ac:dyDescent="0.25">
      <c r="B582" s="179"/>
      <c r="C582" s="180"/>
      <c r="J582" s="181"/>
      <c r="K582" s="181"/>
      <c r="L582" s="181"/>
    </row>
    <row r="583" spans="2:12" s="178" customFormat="1" x14ac:dyDescent="0.25">
      <c r="B583" s="179"/>
      <c r="C583" s="180"/>
      <c r="J583" s="181"/>
      <c r="K583" s="181"/>
      <c r="L583" s="181"/>
    </row>
    <row r="584" spans="2:12" s="178" customFormat="1" x14ac:dyDescent="0.25">
      <c r="B584" s="179"/>
      <c r="C584" s="180"/>
      <c r="J584" s="181"/>
      <c r="K584" s="181"/>
      <c r="L584" s="181"/>
    </row>
    <row r="585" spans="2:12" s="178" customFormat="1" x14ac:dyDescent="0.25">
      <c r="B585" s="179"/>
      <c r="C585" s="180"/>
      <c r="J585" s="181"/>
      <c r="K585" s="181"/>
      <c r="L585" s="181"/>
    </row>
    <row r="586" spans="2:12" s="178" customFormat="1" x14ac:dyDescent="0.25">
      <c r="B586" s="179"/>
      <c r="C586" s="180"/>
      <c r="J586" s="181"/>
      <c r="K586" s="181"/>
      <c r="L586" s="181"/>
    </row>
    <row r="587" spans="2:12" s="178" customFormat="1" x14ac:dyDescent="0.25">
      <c r="B587" s="179"/>
      <c r="C587" s="180"/>
      <c r="J587" s="181"/>
      <c r="K587" s="181"/>
      <c r="L587" s="181"/>
    </row>
    <row r="588" spans="2:12" s="178" customFormat="1" x14ac:dyDescent="0.25">
      <c r="B588" s="179"/>
      <c r="C588" s="180"/>
      <c r="J588" s="181"/>
      <c r="K588" s="181"/>
      <c r="L588" s="181"/>
    </row>
    <row r="589" spans="2:12" s="178" customFormat="1" x14ac:dyDescent="0.25">
      <c r="B589" s="179"/>
      <c r="C589" s="180"/>
      <c r="J589" s="181"/>
      <c r="K589" s="181"/>
      <c r="L589" s="181"/>
    </row>
    <row r="590" spans="2:12" s="178" customFormat="1" x14ac:dyDescent="0.25">
      <c r="B590" s="179"/>
      <c r="C590" s="180"/>
      <c r="J590" s="181"/>
      <c r="K590" s="181"/>
      <c r="L590" s="181"/>
    </row>
    <row r="591" spans="2:12" s="178" customFormat="1" x14ac:dyDescent="0.25">
      <c r="B591" s="179"/>
      <c r="C591" s="180"/>
      <c r="J591" s="181"/>
      <c r="K591" s="181"/>
      <c r="L591" s="181"/>
    </row>
    <row r="592" spans="2:12" s="178" customFormat="1" x14ac:dyDescent="0.25">
      <c r="B592" s="179"/>
      <c r="C592" s="180"/>
      <c r="J592" s="181"/>
      <c r="K592" s="181"/>
      <c r="L592" s="181"/>
    </row>
    <row r="593" spans="2:12" s="178" customFormat="1" x14ac:dyDescent="0.25">
      <c r="B593" s="179"/>
      <c r="C593" s="180"/>
      <c r="J593" s="181"/>
      <c r="K593" s="181"/>
      <c r="L593" s="181"/>
    </row>
    <row r="594" spans="2:12" s="178" customFormat="1" x14ac:dyDescent="0.25">
      <c r="B594" s="179"/>
      <c r="C594" s="180"/>
      <c r="J594" s="181"/>
      <c r="K594" s="181"/>
      <c r="L594" s="181"/>
    </row>
    <row r="595" spans="2:12" s="178" customFormat="1" x14ac:dyDescent="0.25">
      <c r="B595" s="179"/>
      <c r="C595" s="180"/>
      <c r="J595" s="181"/>
      <c r="K595" s="181"/>
      <c r="L595" s="181"/>
    </row>
    <row r="596" spans="2:12" s="178" customFormat="1" x14ac:dyDescent="0.25">
      <c r="B596" s="179"/>
      <c r="C596" s="180"/>
      <c r="J596" s="181"/>
      <c r="K596" s="181"/>
      <c r="L596" s="181"/>
    </row>
    <row r="597" spans="2:12" s="178" customFormat="1" x14ac:dyDescent="0.25">
      <c r="B597" s="179"/>
      <c r="C597" s="180"/>
      <c r="J597" s="181"/>
      <c r="K597" s="181"/>
      <c r="L597" s="181"/>
    </row>
    <row r="598" spans="2:12" s="178" customFormat="1" x14ac:dyDescent="0.25">
      <c r="B598" s="179"/>
      <c r="C598" s="180"/>
      <c r="J598" s="181"/>
      <c r="K598" s="181"/>
      <c r="L598" s="181"/>
    </row>
    <row r="599" spans="2:12" s="178" customFormat="1" x14ac:dyDescent="0.25">
      <c r="B599" s="179"/>
      <c r="C599" s="180"/>
      <c r="J599" s="181"/>
      <c r="K599" s="181"/>
      <c r="L599" s="181"/>
    </row>
    <row r="600" spans="2:12" s="178" customFormat="1" x14ac:dyDescent="0.25">
      <c r="B600" s="179"/>
      <c r="C600" s="180"/>
      <c r="J600" s="181"/>
      <c r="K600" s="181"/>
      <c r="L600" s="181"/>
    </row>
    <row r="601" spans="2:12" s="178" customFormat="1" x14ac:dyDescent="0.25">
      <c r="B601" s="179"/>
      <c r="C601" s="180"/>
      <c r="J601" s="181"/>
      <c r="K601" s="181"/>
      <c r="L601" s="181"/>
    </row>
    <row r="602" spans="2:12" s="178" customFormat="1" x14ac:dyDescent="0.25">
      <c r="B602" s="179"/>
      <c r="C602" s="180"/>
      <c r="J602" s="181"/>
      <c r="K602" s="181"/>
      <c r="L602" s="181"/>
    </row>
    <row r="603" spans="2:12" s="178" customFormat="1" x14ac:dyDescent="0.25">
      <c r="B603" s="179"/>
      <c r="C603" s="180"/>
      <c r="J603" s="181"/>
      <c r="K603" s="181"/>
      <c r="L603" s="181"/>
    </row>
    <row r="604" spans="2:12" s="178" customFormat="1" x14ac:dyDescent="0.25">
      <c r="B604" s="179"/>
      <c r="C604" s="180"/>
      <c r="J604" s="181"/>
      <c r="K604" s="181"/>
      <c r="L604" s="181"/>
    </row>
    <row r="605" spans="2:12" s="178" customFormat="1" x14ac:dyDescent="0.25">
      <c r="B605" s="179"/>
      <c r="C605" s="180"/>
      <c r="J605" s="181"/>
      <c r="K605" s="181"/>
      <c r="L605" s="181"/>
    </row>
    <row r="606" spans="2:12" s="178" customFormat="1" x14ac:dyDescent="0.25">
      <c r="B606" s="179"/>
      <c r="C606" s="180"/>
      <c r="J606" s="181"/>
      <c r="K606" s="181"/>
      <c r="L606" s="181"/>
    </row>
    <row r="607" spans="2:12" s="178" customFormat="1" x14ac:dyDescent="0.25">
      <c r="B607" s="179"/>
      <c r="C607" s="180"/>
      <c r="J607" s="181"/>
      <c r="K607" s="181"/>
      <c r="L607" s="181"/>
    </row>
    <row r="608" spans="2:12" s="178" customFormat="1" x14ac:dyDescent="0.25">
      <c r="B608" s="179"/>
      <c r="C608" s="180"/>
      <c r="J608" s="181"/>
      <c r="K608" s="181"/>
      <c r="L608" s="181"/>
    </row>
    <row r="609" spans="2:12" s="178" customFormat="1" x14ac:dyDescent="0.25">
      <c r="B609" s="179"/>
      <c r="C609" s="180"/>
      <c r="J609" s="181"/>
      <c r="K609" s="181"/>
      <c r="L609" s="181"/>
    </row>
    <row r="610" spans="2:12" s="178" customFormat="1" x14ac:dyDescent="0.25">
      <c r="B610" s="179"/>
      <c r="C610" s="180"/>
      <c r="J610" s="181"/>
      <c r="K610" s="181"/>
      <c r="L610" s="181"/>
    </row>
    <row r="611" spans="2:12" s="178" customFormat="1" x14ac:dyDescent="0.25">
      <c r="B611" s="179"/>
      <c r="C611" s="180"/>
      <c r="J611" s="181"/>
      <c r="K611" s="181"/>
      <c r="L611" s="181"/>
    </row>
    <row r="612" spans="2:12" s="178" customFormat="1" x14ac:dyDescent="0.25">
      <c r="B612" s="179"/>
      <c r="C612" s="180"/>
      <c r="J612" s="181"/>
      <c r="K612" s="181"/>
      <c r="L612" s="181"/>
    </row>
    <row r="613" spans="2:12" s="178" customFormat="1" x14ac:dyDescent="0.25">
      <c r="B613" s="179"/>
      <c r="C613" s="180"/>
      <c r="J613" s="181"/>
      <c r="K613" s="181"/>
      <c r="L613" s="181"/>
    </row>
    <row r="614" spans="2:12" s="178" customFormat="1" x14ac:dyDescent="0.25">
      <c r="B614" s="179"/>
      <c r="C614" s="180"/>
      <c r="J614" s="181"/>
      <c r="K614" s="181"/>
      <c r="L614" s="181"/>
    </row>
    <row r="615" spans="2:12" s="178" customFormat="1" x14ac:dyDescent="0.25">
      <c r="B615" s="179"/>
      <c r="C615" s="180"/>
      <c r="J615" s="181"/>
      <c r="K615" s="181"/>
      <c r="L615" s="181"/>
    </row>
    <row r="616" spans="2:12" s="178" customFormat="1" x14ac:dyDescent="0.25">
      <c r="B616" s="179"/>
      <c r="C616" s="180"/>
      <c r="J616" s="181"/>
      <c r="K616" s="181"/>
      <c r="L616" s="181"/>
    </row>
    <row r="617" spans="2:12" s="178" customFormat="1" x14ac:dyDescent="0.25">
      <c r="B617" s="179"/>
      <c r="C617" s="180"/>
      <c r="J617" s="181"/>
      <c r="K617" s="181"/>
      <c r="L617" s="181"/>
    </row>
    <row r="618" spans="2:12" s="178" customFormat="1" x14ac:dyDescent="0.25">
      <c r="B618" s="179"/>
      <c r="C618" s="180"/>
      <c r="J618" s="181"/>
      <c r="K618" s="181"/>
      <c r="L618" s="181"/>
    </row>
    <row r="619" spans="2:12" s="178" customFormat="1" x14ac:dyDescent="0.25">
      <c r="B619" s="179"/>
      <c r="C619" s="180"/>
      <c r="J619" s="181"/>
      <c r="K619" s="181"/>
      <c r="L619" s="181"/>
    </row>
    <row r="620" spans="2:12" s="178" customFormat="1" x14ac:dyDescent="0.25">
      <c r="B620" s="179"/>
      <c r="C620" s="180"/>
      <c r="J620" s="181"/>
      <c r="K620" s="181"/>
      <c r="L620" s="181"/>
    </row>
    <row r="621" spans="2:12" s="178" customFormat="1" x14ac:dyDescent="0.25">
      <c r="B621" s="179"/>
      <c r="C621" s="180"/>
      <c r="J621" s="181"/>
      <c r="K621" s="181"/>
      <c r="L621" s="181"/>
    </row>
    <row r="622" spans="2:12" s="178" customFormat="1" x14ac:dyDescent="0.25">
      <c r="B622" s="179"/>
      <c r="C622" s="180"/>
      <c r="J622" s="181"/>
      <c r="K622" s="181"/>
      <c r="L622" s="181"/>
    </row>
    <row r="623" spans="2:12" s="178" customFormat="1" x14ac:dyDescent="0.25">
      <c r="B623" s="179"/>
      <c r="C623" s="180"/>
      <c r="J623" s="181"/>
      <c r="K623" s="181"/>
      <c r="L623" s="181"/>
    </row>
    <row r="624" spans="2:12" s="178" customFormat="1" x14ac:dyDescent="0.25">
      <c r="B624" s="179"/>
      <c r="C624" s="180"/>
      <c r="J624" s="181"/>
      <c r="K624" s="181"/>
      <c r="L624" s="181"/>
    </row>
    <row r="625" spans="2:12" s="178" customFormat="1" x14ac:dyDescent="0.25">
      <c r="B625" s="179"/>
      <c r="C625" s="180"/>
      <c r="J625" s="181"/>
      <c r="K625" s="181"/>
      <c r="L625" s="181"/>
    </row>
    <row r="626" spans="2:12" s="178" customFormat="1" x14ac:dyDescent="0.25">
      <c r="B626" s="179"/>
      <c r="C626" s="180"/>
      <c r="J626" s="181"/>
      <c r="K626" s="181"/>
      <c r="L626" s="181"/>
    </row>
    <row r="627" spans="2:12" s="178" customFormat="1" x14ac:dyDescent="0.25">
      <c r="B627" s="179"/>
      <c r="C627" s="180"/>
      <c r="J627" s="181"/>
      <c r="K627" s="181"/>
      <c r="L627" s="181"/>
    </row>
    <row r="628" spans="2:12" s="178" customFormat="1" x14ac:dyDescent="0.25">
      <c r="B628" s="179"/>
      <c r="C628" s="180"/>
      <c r="J628" s="181"/>
      <c r="K628" s="181"/>
      <c r="L628" s="181"/>
    </row>
    <row r="629" spans="2:12" s="178" customFormat="1" x14ac:dyDescent="0.25">
      <c r="B629" s="179"/>
      <c r="C629" s="180"/>
      <c r="J629" s="181"/>
      <c r="K629" s="181"/>
      <c r="L629" s="181"/>
    </row>
    <row r="630" spans="2:12" s="178" customFormat="1" x14ac:dyDescent="0.25">
      <c r="B630" s="179"/>
      <c r="C630" s="180"/>
      <c r="J630" s="181"/>
      <c r="K630" s="181"/>
      <c r="L630" s="181"/>
    </row>
    <row r="631" spans="2:12" s="178" customFormat="1" x14ac:dyDescent="0.25">
      <c r="B631" s="179"/>
      <c r="C631" s="180"/>
      <c r="J631" s="181"/>
      <c r="K631" s="181"/>
      <c r="L631" s="181"/>
    </row>
    <row r="632" spans="2:12" s="178" customFormat="1" x14ac:dyDescent="0.25">
      <c r="B632" s="179"/>
      <c r="C632" s="180"/>
      <c r="J632" s="181"/>
      <c r="K632" s="181"/>
      <c r="L632" s="181"/>
    </row>
    <row r="633" spans="2:12" s="178" customFormat="1" x14ac:dyDescent="0.25">
      <c r="B633" s="179"/>
      <c r="C633" s="180"/>
      <c r="J633" s="181"/>
      <c r="K633" s="181"/>
      <c r="L633" s="181"/>
    </row>
    <row r="634" spans="2:12" s="178" customFormat="1" x14ac:dyDescent="0.25">
      <c r="B634" s="179"/>
      <c r="C634" s="180"/>
      <c r="J634" s="181"/>
      <c r="K634" s="181"/>
      <c r="L634" s="181"/>
    </row>
    <row r="635" spans="2:12" s="178" customFormat="1" x14ac:dyDescent="0.25">
      <c r="B635" s="179"/>
      <c r="C635" s="180"/>
      <c r="J635" s="181"/>
      <c r="K635" s="181"/>
      <c r="L635" s="181"/>
    </row>
    <row r="636" spans="2:12" s="178" customFormat="1" x14ac:dyDescent="0.25">
      <c r="B636" s="179"/>
      <c r="C636" s="180"/>
      <c r="J636" s="181"/>
      <c r="K636" s="181"/>
      <c r="L636" s="181"/>
    </row>
    <row r="637" spans="2:12" s="178" customFormat="1" x14ac:dyDescent="0.25">
      <c r="B637" s="179"/>
      <c r="C637" s="180"/>
      <c r="J637" s="181"/>
      <c r="K637" s="181"/>
      <c r="L637" s="181"/>
    </row>
    <row r="638" spans="2:12" s="178" customFormat="1" x14ac:dyDescent="0.25">
      <c r="B638" s="179"/>
      <c r="C638" s="180"/>
      <c r="J638" s="181"/>
      <c r="K638" s="181"/>
      <c r="L638" s="181"/>
    </row>
    <row r="639" spans="2:12" s="178" customFormat="1" x14ac:dyDescent="0.25">
      <c r="B639" s="179"/>
      <c r="C639" s="180"/>
      <c r="J639" s="181"/>
      <c r="K639" s="181"/>
      <c r="L639" s="181"/>
    </row>
    <row r="640" spans="2:12" s="178" customFormat="1" x14ac:dyDescent="0.25">
      <c r="B640" s="179"/>
      <c r="C640" s="180"/>
      <c r="J640" s="181"/>
      <c r="K640" s="181"/>
      <c r="L640" s="181"/>
    </row>
    <row r="641" spans="2:12" s="178" customFormat="1" x14ac:dyDescent="0.25">
      <c r="B641" s="179"/>
      <c r="C641" s="180"/>
      <c r="J641" s="181"/>
      <c r="K641" s="181"/>
      <c r="L641" s="181"/>
    </row>
    <row r="642" spans="2:12" s="178" customFormat="1" x14ac:dyDescent="0.25">
      <c r="B642" s="179"/>
      <c r="C642" s="180"/>
      <c r="J642" s="181"/>
      <c r="K642" s="181"/>
      <c r="L642" s="181"/>
    </row>
    <row r="643" spans="2:12" s="178" customFormat="1" x14ac:dyDescent="0.25">
      <c r="B643" s="179"/>
      <c r="C643" s="180"/>
      <c r="J643" s="181"/>
      <c r="K643" s="181"/>
      <c r="L643" s="181"/>
    </row>
    <row r="644" spans="2:12" s="178" customFormat="1" x14ac:dyDescent="0.25">
      <c r="B644" s="179"/>
      <c r="C644" s="180"/>
      <c r="J644" s="181"/>
      <c r="K644" s="181"/>
      <c r="L644" s="181"/>
    </row>
    <row r="645" spans="2:12" s="178" customFormat="1" x14ac:dyDescent="0.25">
      <c r="B645" s="179"/>
      <c r="C645" s="180"/>
      <c r="J645" s="181"/>
      <c r="K645" s="181"/>
      <c r="L645" s="181"/>
    </row>
    <row r="646" spans="2:12" s="178" customFormat="1" x14ac:dyDescent="0.25">
      <c r="B646" s="179"/>
      <c r="C646" s="180"/>
      <c r="J646" s="181"/>
      <c r="K646" s="181"/>
      <c r="L646" s="181"/>
    </row>
    <row r="647" spans="2:12" s="178" customFormat="1" x14ac:dyDescent="0.25">
      <c r="B647" s="179"/>
      <c r="C647" s="180"/>
      <c r="J647" s="181"/>
      <c r="K647" s="181"/>
      <c r="L647" s="181"/>
    </row>
    <row r="648" spans="2:12" s="178" customFormat="1" x14ac:dyDescent="0.25">
      <c r="B648" s="179"/>
      <c r="C648" s="180"/>
      <c r="J648" s="181"/>
      <c r="K648" s="181"/>
      <c r="L648" s="181"/>
    </row>
    <row r="649" spans="2:12" s="178" customFormat="1" x14ac:dyDescent="0.25">
      <c r="B649" s="179"/>
      <c r="C649" s="180"/>
      <c r="J649" s="181"/>
      <c r="K649" s="181"/>
      <c r="L649" s="181"/>
    </row>
    <row r="650" spans="2:12" s="178" customFormat="1" x14ac:dyDescent="0.25">
      <c r="B650" s="179"/>
      <c r="C650" s="180"/>
      <c r="J650" s="181"/>
      <c r="K650" s="181"/>
      <c r="L650" s="181"/>
    </row>
    <row r="651" spans="2:12" s="178" customFormat="1" x14ac:dyDescent="0.25">
      <c r="B651" s="179"/>
      <c r="C651" s="180"/>
      <c r="J651" s="181"/>
      <c r="K651" s="181"/>
      <c r="L651" s="181"/>
    </row>
    <row r="652" spans="2:12" s="178" customFormat="1" x14ac:dyDescent="0.25">
      <c r="B652" s="179"/>
      <c r="C652" s="180"/>
      <c r="J652" s="181"/>
      <c r="K652" s="181"/>
      <c r="L652" s="181"/>
    </row>
    <row r="653" spans="2:12" s="178" customFormat="1" x14ac:dyDescent="0.25">
      <c r="B653" s="179"/>
      <c r="C653" s="180"/>
      <c r="J653" s="181"/>
      <c r="K653" s="181"/>
      <c r="L653" s="181"/>
    </row>
    <row r="654" spans="2:12" s="178" customFormat="1" x14ac:dyDescent="0.25">
      <c r="B654" s="179"/>
      <c r="C654" s="180"/>
      <c r="J654" s="181"/>
      <c r="K654" s="181"/>
      <c r="L654" s="181"/>
    </row>
    <row r="655" spans="2:12" s="178" customFormat="1" x14ac:dyDescent="0.25">
      <c r="B655" s="179"/>
      <c r="C655" s="180"/>
      <c r="J655" s="181"/>
      <c r="K655" s="181"/>
      <c r="L655" s="181"/>
    </row>
    <row r="656" spans="2:12" s="178" customFormat="1" x14ac:dyDescent="0.25">
      <c r="B656" s="179"/>
      <c r="C656" s="180"/>
      <c r="J656" s="181"/>
      <c r="K656" s="181"/>
      <c r="L656" s="181"/>
    </row>
    <row r="657" spans="2:12" s="178" customFormat="1" x14ac:dyDescent="0.25">
      <c r="B657" s="179"/>
      <c r="C657" s="180"/>
      <c r="J657" s="181"/>
      <c r="K657" s="181"/>
      <c r="L657" s="181"/>
    </row>
    <row r="658" spans="2:12" s="178" customFormat="1" x14ac:dyDescent="0.25">
      <c r="B658" s="179"/>
      <c r="C658" s="180"/>
      <c r="J658" s="181"/>
      <c r="K658" s="181"/>
      <c r="L658" s="181"/>
    </row>
    <row r="659" spans="2:12" s="178" customFormat="1" x14ac:dyDescent="0.25">
      <c r="B659" s="179"/>
      <c r="C659" s="180"/>
      <c r="J659" s="181"/>
      <c r="K659" s="181"/>
      <c r="L659" s="181"/>
    </row>
    <row r="660" spans="2:12" s="178" customFormat="1" x14ac:dyDescent="0.25">
      <c r="B660" s="179"/>
      <c r="C660" s="180"/>
      <c r="J660" s="181"/>
      <c r="K660" s="181"/>
      <c r="L660" s="181"/>
    </row>
    <row r="661" spans="2:12" s="178" customFormat="1" x14ac:dyDescent="0.25">
      <c r="B661" s="179"/>
      <c r="C661" s="180"/>
      <c r="J661" s="181"/>
      <c r="K661" s="181"/>
      <c r="L661" s="181"/>
    </row>
    <row r="662" spans="2:12" s="178" customFormat="1" x14ac:dyDescent="0.25">
      <c r="B662" s="179"/>
      <c r="C662" s="180"/>
      <c r="J662" s="181"/>
      <c r="K662" s="181"/>
      <c r="L662" s="181"/>
    </row>
    <row r="663" spans="2:12" s="178" customFormat="1" x14ac:dyDescent="0.25">
      <c r="B663" s="179"/>
      <c r="C663" s="180"/>
      <c r="J663" s="181"/>
      <c r="K663" s="181"/>
      <c r="L663" s="181"/>
    </row>
    <row r="664" spans="2:12" s="178" customFormat="1" x14ac:dyDescent="0.25">
      <c r="B664" s="179"/>
      <c r="C664" s="180"/>
      <c r="J664" s="181"/>
      <c r="K664" s="181"/>
      <c r="L664" s="181"/>
    </row>
    <row r="665" spans="2:12" s="178" customFormat="1" x14ac:dyDescent="0.25">
      <c r="B665" s="179"/>
      <c r="C665" s="180"/>
      <c r="J665" s="181"/>
      <c r="K665" s="181"/>
      <c r="L665" s="181"/>
    </row>
    <row r="666" spans="2:12" s="178" customFormat="1" x14ac:dyDescent="0.25">
      <c r="B666" s="179"/>
      <c r="C666" s="180"/>
      <c r="J666" s="181"/>
      <c r="K666" s="181"/>
      <c r="L666" s="181"/>
    </row>
    <row r="667" spans="2:12" s="178" customFormat="1" x14ac:dyDescent="0.25">
      <c r="B667" s="179"/>
      <c r="C667" s="180"/>
      <c r="J667" s="181"/>
      <c r="K667" s="181"/>
      <c r="L667" s="181"/>
    </row>
    <row r="668" spans="2:12" s="178" customFormat="1" x14ac:dyDescent="0.25">
      <c r="B668" s="179"/>
      <c r="C668" s="180"/>
      <c r="J668" s="181"/>
      <c r="K668" s="181"/>
      <c r="L668" s="181"/>
    </row>
    <row r="669" spans="2:12" s="178" customFormat="1" x14ac:dyDescent="0.25">
      <c r="B669" s="179"/>
      <c r="C669" s="180"/>
      <c r="J669" s="181"/>
      <c r="K669" s="181"/>
      <c r="L669" s="181"/>
    </row>
    <row r="670" spans="2:12" s="178" customFormat="1" x14ac:dyDescent="0.25">
      <c r="B670" s="179"/>
      <c r="C670" s="180"/>
      <c r="J670" s="181"/>
      <c r="K670" s="181"/>
      <c r="L670" s="181"/>
    </row>
    <row r="671" spans="2:12" s="178" customFormat="1" x14ac:dyDescent="0.25">
      <c r="B671" s="179"/>
      <c r="C671" s="180"/>
      <c r="J671" s="181"/>
      <c r="K671" s="181"/>
      <c r="L671" s="181"/>
    </row>
    <row r="672" spans="2:12" s="178" customFormat="1" x14ac:dyDescent="0.25">
      <c r="B672" s="179"/>
      <c r="C672" s="180"/>
      <c r="J672" s="181"/>
      <c r="K672" s="181"/>
      <c r="L672" s="181"/>
    </row>
    <row r="673" spans="2:12" s="178" customFormat="1" x14ac:dyDescent="0.25">
      <c r="B673" s="179"/>
      <c r="C673" s="180"/>
      <c r="J673" s="181"/>
      <c r="K673" s="181"/>
      <c r="L673" s="181"/>
    </row>
    <row r="674" spans="2:12" s="178" customFormat="1" x14ac:dyDescent="0.25">
      <c r="B674" s="179"/>
      <c r="C674" s="180"/>
      <c r="J674" s="181"/>
      <c r="K674" s="181"/>
      <c r="L674" s="181"/>
    </row>
    <row r="675" spans="2:12" s="178" customFormat="1" x14ac:dyDescent="0.25">
      <c r="B675" s="179"/>
      <c r="C675" s="180"/>
      <c r="J675" s="181"/>
      <c r="K675" s="181"/>
      <c r="L675" s="181"/>
    </row>
    <row r="676" spans="2:12" s="178" customFormat="1" x14ac:dyDescent="0.25">
      <c r="B676" s="179"/>
      <c r="C676" s="180"/>
      <c r="J676" s="181"/>
      <c r="K676" s="181"/>
      <c r="L676" s="181"/>
    </row>
    <row r="677" spans="2:12" s="178" customFormat="1" x14ac:dyDescent="0.25">
      <c r="B677" s="179"/>
      <c r="C677" s="180"/>
      <c r="J677" s="181"/>
      <c r="K677" s="181"/>
      <c r="L677" s="181"/>
    </row>
    <row r="678" spans="2:12" s="178" customFormat="1" x14ac:dyDescent="0.25">
      <c r="B678" s="179"/>
      <c r="C678" s="180"/>
      <c r="J678" s="181"/>
      <c r="K678" s="181"/>
      <c r="L678" s="181"/>
    </row>
    <row r="679" spans="2:12" s="178" customFormat="1" x14ac:dyDescent="0.25">
      <c r="B679" s="179"/>
      <c r="C679" s="180"/>
      <c r="J679" s="181"/>
      <c r="K679" s="181"/>
      <c r="L679" s="181"/>
    </row>
    <row r="680" spans="2:12" s="178" customFormat="1" x14ac:dyDescent="0.25">
      <c r="B680" s="179"/>
      <c r="C680" s="180"/>
      <c r="J680" s="181"/>
      <c r="K680" s="181"/>
      <c r="L680" s="181"/>
    </row>
    <row r="681" spans="2:12" s="178" customFormat="1" x14ac:dyDescent="0.25">
      <c r="B681" s="179"/>
      <c r="C681" s="180"/>
      <c r="J681" s="181"/>
      <c r="K681" s="181"/>
      <c r="L681" s="181"/>
    </row>
    <row r="682" spans="2:12" s="178" customFormat="1" x14ac:dyDescent="0.25">
      <c r="B682" s="179"/>
      <c r="C682" s="180"/>
      <c r="J682" s="181"/>
      <c r="K682" s="181"/>
      <c r="L682" s="181"/>
    </row>
    <row r="683" spans="2:12" s="178" customFormat="1" x14ac:dyDescent="0.25">
      <c r="B683" s="179"/>
      <c r="C683" s="180"/>
      <c r="J683" s="181"/>
      <c r="K683" s="181"/>
      <c r="L683" s="181"/>
    </row>
    <row r="684" spans="2:12" s="178" customFormat="1" x14ac:dyDescent="0.25">
      <c r="B684" s="179"/>
      <c r="C684" s="180"/>
      <c r="J684" s="181"/>
      <c r="K684" s="181"/>
      <c r="L684" s="181"/>
    </row>
    <row r="685" spans="2:12" s="178" customFormat="1" x14ac:dyDescent="0.25">
      <c r="B685" s="179"/>
      <c r="C685" s="180"/>
      <c r="J685" s="181"/>
      <c r="K685" s="181"/>
      <c r="L685" s="181"/>
    </row>
    <row r="686" spans="2:12" s="178" customFormat="1" x14ac:dyDescent="0.25">
      <c r="B686" s="179"/>
      <c r="C686" s="180"/>
      <c r="J686" s="181"/>
      <c r="K686" s="181"/>
      <c r="L686" s="181"/>
    </row>
    <row r="687" spans="2:12" s="178" customFormat="1" x14ac:dyDescent="0.25">
      <c r="B687" s="179"/>
      <c r="C687" s="180"/>
      <c r="J687" s="181"/>
      <c r="K687" s="181"/>
      <c r="L687" s="181"/>
    </row>
    <row r="688" spans="2:12" s="178" customFormat="1" x14ac:dyDescent="0.25">
      <c r="B688" s="179"/>
      <c r="C688" s="180"/>
      <c r="J688" s="181"/>
      <c r="K688" s="181"/>
      <c r="L688" s="181"/>
    </row>
    <row r="689" spans="2:12" s="178" customFormat="1" x14ac:dyDescent="0.25">
      <c r="B689" s="179"/>
      <c r="C689" s="180"/>
      <c r="J689" s="181"/>
      <c r="K689" s="181"/>
      <c r="L689" s="181"/>
    </row>
    <row r="690" spans="2:12" s="178" customFormat="1" x14ac:dyDescent="0.25">
      <c r="B690" s="179"/>
      <c r="C690" s="180"/>
      <c r="J690" s="181"/>
      <c r="K690" s="181"/>
      <c r="L690" s="181"/>
    </row>
    <row r="691" spans="2:12" s="178" customFormat="1" x14ac:dyDescent="0.25">
      <c r="B691" s="179"/>
      <c r="C691" s="180"/>
      <c r="J691" s="181"/>
      <c r="K691" s="181"/>
      <c r="L691" s="181"/>
    </row>
    <row r="692" spans="2:12" s="178" customFormat="1" x14ac:dyDescent="0.25">
      <c r="B692" s="179"/>
      <c r="C692" s="180"/>
      <c r="J692" s="181"/>
      <c r="K692" s="181"/>
      <c r="L692" s="181"/>
    </row>
    <row r="693" spans="2:12" s="178" customFormat="1" x14ac:dyDescent="0.25">
      <c r="B693" s="179"/>
      <c r="C693" s="180"/>
      <c r="J693" s="181"/>
      <c r="K693" s="181"/>
      <c r="L693" s="181"/>
    </row>
    <row r="694" spans="2:12" s="178" customFormat="1" x14ac:dyDescent="0.25">
      <c r="B694" s="179"/>
      <c r="C694" s="180"/>
      <c r="J694" s="181"/>
      <c r="K694" s="181"/>
      <c r="L694" s="181"/>
    </row>
    <row r="695" spans="2:12" s="178" customFormat="1" x14ac:dyDescent="0.25">
      <c r="B695" s="179"/>
      <c r="C695" s="180"/>
      <c r="J695" s="181"/>
      <c r="K695" s="181"/>
      <c r="L695" s="181"/>
    </row>
    <row r="696" spans="2:12" s="178" customFormat="1" x14ac:dyDescent="0.25">
      <c r="B696" s="179"/>
      <c r="C696" s="180"/>
      <c r="J696" s="181"/>
      <c r="K696" s="181"/>
      <c r="L696" s="181"/>
    </row>
    <row r="697" spans="2:12" s="178" customFormat="1" x14ac:dyDescent="0.25">
      <c r="B697" s="179"/>
      <c r="C697" s="180"/>
      <c r="J697" s="181"/>
      <c r="K697" s="181"/>
      <c r="L697" s="181"/>
    </row>
    <row r="698" spans="2:12" s="178" customFormat="1" x14ac:dyDescent="0.25">
      <c r="B698" s="179"/>
      <c r="C698" s="180"/>
      <c r="J698" s="181"/>
      <c r="K698" s="181"/>
      <c r="L698" s="181"/>
    </row>
    <row r="699" spans="2:12" s="178" customFormat="1" x14ac:dyDescent="0.25">
      <c r="B699" s="179"/>
      <c r="C699" s="180"/>
      <c r="J699" s="181"/>
      <c r="K699" s="181"/>
      <c r="L699" s="181"/>
    </row>
    <row r="700" spans="2:12" s="178" customFormat="1" x14ac:dyDescent="0.25">
      <c r="B700" s="179"/>
      <c r="C700" s="180"/>
      <c r="J700" s="181"/>
      <c r="K700" s="181"/>
      <c r="L700" s="181"/>
    </row>
    <row r="701" spans="2:12" s="178" customFormat="1" x14ac:dyDescent="0.25">
      <c r="B701" s="179"/>
      <c r="C701" s="180"/>
      <c r="J701" s="181"/>
      <c r="K701" s="181"/>
      <c r="L701" s="181"/>
    </row>
    <row r="702" spans="2:12" s="178" customFormat="1" x14ac:dyDescent="0.25">
      <c r="B702" s="179"/>
      <c r="C702" s="180"/>
      <c r="J702" s="181"/>
      <c r="K702" s="181"/>
      <c r="L702" s="181"/>
    </row>
    <row r="703" spans="2:12" s="178" customFormat="1" x14ac:dyDescent="0.25">
      <c r="B703" s="179"/>
      <c r="C703" s="180"/>
      <c r="J703" s="181"/>
      <c r="K703" s="181"/>
      <c r="L703" s="181"/>
    </row>
    <row r="704" spans="2:12" s="178" customFormat="1" x14ac:dyDescent="0.25">
      <c r="B704" s="179"/>
      <c r="C704" s="180"/>
      <c r="J704" s="181"/>
      <c r="K704" s="181"/>
      <c r="L704" s="181"/>
    </row>
    <row r="705" spans="2:12" s="178" customFormat="1" x14ac:dyDescent="0.25">
      <c r="B705" s="179"/>
      <c r="C705" s="180"/>
      <c r="J705" s="181"/>
      <c r="K705" s="181"/>
      <c r="L705" s="181"/>
    </row>
    <row r="706" spans="2:12" s="178" customFormat="1" x14ac:dyDescent="0.25">
      <c r="B706" s="179"/>
      <c r="C706" s="180"/>
      <c r="J706" s="181"/>
      <c r="K706" s="181"/>
      <c r="L706" s="181"/>
    </row>
    <row r="707" spans="2:12" s="178" customFormat="1" x14ac:dyDescent="0.25">
      <c r="B707" s="179"/>
      <c r="C707" s="180"/>
      <c r="J707" s="181"/>
      <c r="K707" s="181"/>
      <c r="L707" s="181"/>
    </row>
    <row r="708" spans="2:12" s="178" customFormat="1" x14ac:dyDescent="0.25">
      <c r="B708" s="179"/>
      <c r="C708" s="180"/>
      <c r="J708" s="181"/>
      <c r="K708" s="181"/>
      <c r="L708" s="181"/>
    </row>
    <row r="709" spans="2:12" s="178" customFormat="1" x14ac:dyDescent="0.25">
      <c r="B709" s="179"/>
      <c r="C709" s="180"/>
      <c r="J709" s="181"/>
      <c r="K709" s="181"/>
      <c r="L709" s="181"/>
    </row>
    <row r="710" spans="2:12" s="178" customFormat="1" x14ac:dyDescent="0.25">
      <c r="B710" s="179"/>
      <c r="C710" s="180"/>
      <c r="J710" s="181"/>
      <c r="K710" s="181"/>
      <c r="L710" s="181"/>
    </row>
    <row r="711" spans="2:12" s="178" customFormat="1" x14ac:dyDescent="0.25">
      <c r="B711" s="179"/>
      <c r="C711" s="180"/>
      <c r="J711" s="181"/>
      <c r="K711" s="181"/>
      <c r="L711" s="181"/>
    </row>
    <row r="712" spans="2:12" s="173" customFormat="1" x14ac:dyDescent="0.25">
      <c r="B712" s="171"/>
      <c r="C712" s="172"/>
      <c r="H712" s="174"/>
      <c r="I712" s="174"/>
      <c r="J712" s="175"/>
      <c r="K712" s="176"/>
      <c r="L712" s="177"/>
    </row>
  </sheetData>
  <mergeCells count="56">
    <mergeCell ref="A158:B158"/>
    <mergeCell ref="A162:B162"/>
    <mergeCell ref="B117:C117"/>
    <mergeCell ref="B143:C143"/>
    <mergeCell ref="B156:C156"/>
    <mergeCell ref="B157:C157"/>
    <mergeCell ref="B118:C118"/>
    <mergeCell ref="B137:C137"/>
    <mergeCell ref="A145:B145"/>
    <mergeCell ref="A146:B146"/>
    <mergeCell ref="A147:B147"/>
    <mergeCell ref="B144:I144"/>
    <mergeCell ref="B142:C142"/>
    <mergeCell ref="B29:C29"/>
    <mergeCell ref="B70:C70"/>
    <mergeCell ref="B43:C43"/>
    <mergeCell ref="B44:C44"/>
    <mergeCell ref="A5:B5"/>
    <mergeCell ref="A6:B6"/>
    <mergeCell ref="A7:B7"/>
    <mergeCell ref="A45:B45"/>
    <mergeCell ref="A8:B8"/>
    <mergeCell ref="A104:B104"/>
    <mergeCell ref="A98:B98"/>
    <mergeCell ref="A119:B119"/>
    <mergeCell ref="A139:B139"/>
    <mergeCell ref="B96:C96"/>
    <mergeCell ref="B97:C97"/>
    <mergeCell ref="B102:C102"/>
    <mergeCell ref="B103:C103"/>
    <mergeCell ref="B138:C138"/>
    <mergeCell ref="A175:H175"/>
    <mergeCell ref="A176:H176"/>
    <mergeCell ref="A159:B159"/>
    <mergeCell ref="A160:B160"/>
    <mergeCell ref="A161:B161"/>
    <mergeCell ref="A163:I163"/>
    <mergeCell ref="A171:B171"/>
    <mergeCell ref="A172:B172"/>
    <mergeCell ref="A173:B173"/>
    <mergeCell ref="A165:B165"/>
    <mergeCell ref="A164:B164"/>
    <mergeCell ref="A174:B174"/>
    <mergeCell ref="A169:B169"/>
    <mergeCell ref="A168:B168"/>
    <mergeCell ref="A167:B167"/>
    <mergeCell ref="A166:B166"/>
    <mergeCell ref="A1:N1"/>
    <mergeCell ref="D2:D3"/>
    <mergeCell ref="E2:G2"/>
    <mergeCell ref="H2:H3"/>
    <mergeCell ref="I2:M2"/>
    <mergeCell ref="N2:N3"/>
    <mergeCell ref="A2:A3"/>
    <mergeCell ref="B2:B3"/>
    <mergeCell ref="C2:C3"/>
  </mergeCells>
  <pageMargins left="0.23622047244094491" right="0.23622047244094491" top="0.74803149606299213" bottom="0.74803149606299213" header="0.31496062992125984" footer="0.31496062992125984"/>
  <pageSetup paperSize="9" scale="7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zoomScaleNormal="100" workbookViewId="0">
      <pane ySplit="3" topLeftCell="A105" activePane="bottomLeft" state="frozen"/>
      <selection pane="bottomLeft" activeCell="D110" sqref="D110"/>
    </sheetView>
  </sheetViews>
  <sheetFormatPr defaultRowHeight="15" x14ac:dyDescent="0.25"/>
  <cols>
    <col min="1" max="1" width="5.28515625" customWidth="1"/>
    <col min="2" max="2" width="19.140625" customWidth="1"/>
    <col min="3" max="3" width="33.42578125" customWidth="1"/>
    <col min="4" max="4" width="30.28515625" customWidth="1"/>
    <col min="5" max="5" width="9.85546875" customWidth="1"/>
    <col min="6" max="6" width="12.5703125" customWidth="1"/>
    <col min="7" max="7" width="16.140625" customWidth="1"/>
    <col min="8" max="8" width="14.85546875" style="116" customWidth="1"/>
    <col min="9" max="9" width="10.85546875" customWidth="1"/>
  </cols>
  <sheetData>
    <row r="1" spans="1:9" ht="15.75" x14ac:dyDescent="0.25">
      <c r="D1" s="11" t="s">
        <v>51</v>
      </c>
    </row>
    <row r="2" spans="1:9" ht="46.5" customHeight="1" x14ac:dyDescent="0.25">
      <c r="A2" s="208" t="s">
        <v>1</v>
      </c>
      <c r="B2" s="210" t="s">
        <v>50</v>
      </c>
      <c r="C2" s="212" t="s">
        <v>42</v>
      </c>
      <c r="D2" s="213"/>
      <c r="E2" s="208" t="s">
        <v>45</v>
      </c>
      <c r="F2" s="212" t="s">
        <v>46</v>
      </c>
      <c r="G2" s="214"/>
      <c r="H2" s="213"/>
      <c r="I2" s="208" t="s">
        <v>49</v>
      </c>
    </row>
    <row r="3" spans="1:9" ht="66.75" customHeight="1" x14ac:dyDescent="0.25">
      <c r="A3" s="209"/>
      <c r="B3" s="211"/>
      <c r="C3" s="10" t="s">
        <v>43</v>
      </c>
      <c r="D3" s="10" t="s">
        <v>44</v>
      </c>
      <c r="E3" s="209"/>
      <c r="F3" s="140" t="s">
        <v>11</v>
      </c>
      <c r="G3" s="140" t="s">
        <v>47</v>
      </c>
      <c r="H3" s="141" t="s">
        <v>48</v>
      </c>
      <c r="I3" s="209"/>
    </row>
    <row r="4" spans="1:9" x14ac:dyDescent="0.25">
      <c r="A4" s="9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9">
        <v>7</v>
      </c>
      <c r="H4" s="117">
        <v>8</v>
      </c>
      <c r="I4" s="9">
        <v>9</v>
      </c>
    </row>
    <row r="5" spans="1:9" ht="47.25" customHeight="1" x14ac:dyDescent="0.25">
      <c r="A5" s="8"/>
      <c r="B5" s="22" t="s">
        <v>52</v>
      </c>
      <c r="C5" s="8"/>
      <c r="D5" s="8"/>
      <c r="E5" s="8"/>
      <c r="F5" s="8"/>
      <c r="G5" s="8"/>
      <c r="H5" s="118"/>
      <c r="I5" s="8"/>
    </row>
    <row r="6" spans="1:9" ht="60" x14ac:dyDescent="0.25">
      <c r="A6" s="8"/>
      <c r="B6" s="22" t="s">
        <v>53</v>
      </c>
      <c r="C6" s="8"/>
      <c r="D6" s="8"/>
      <c r="E6" s="8"/>
      <c r="F6" s="8"/>
      <c r="G6" s="8"/>
      <c r="H6" s="118"/>
      <c r="I6" s="8"/>
    </row>
    <row r="7" spans="1:9" ht="45" x14ac:dyDescent="0.25">
      <c r="A7" s="8"/>
      <c r="B7" s="22" t="s">
        <v>54</v>
      </c>
      <c r="C7" s="8"/>
      <c r="D7" s="8"/>
      <c r="E7" s="8"/>
      <c r="F7" s="8"/>
      <c r="G7" s="8"/>
      <c r="H7" s="118"/>
      <c r="I7" s="8"/>
    </row>
    <row r="8" spans="1:9" ht="45" x14ac:dyDescent="0.25">
      <c r="A8" s="8"/>
      <c r="B8" s="22" t="s">
        <v>55</v>
      </c>
      <c r="C8" s="8"/>
      <c r="D8" s="8"/>
      <c r="E8" s="8"/>
      <c r="F8" s="8"/>
      <c r="G8" s="8"/>
      <c r="H8" s="118"/>
      <c r="I8" s="8"/>
    </row>
    <row r="9" spans="1:9" ht="30" x14ac:dyDescent="0.25">
      <c r="A9" s="8"/>
      <c r="B9" s="22" t="s">
        <v>56</v>
      </c>
      <c r="C9" s="8"/>
      <c r="D9" s="8"/>
      <c r="E9" s="8"/>
      <c r="F9" s="8"/>
      <c r="G9" s="8"/>
      <c r="H9" s="118"/>
      <c r="I9" s="8"/>
    </row>
    <row r="10" spans="1:9" ht="30" x14ac:dyDescent="0.25">
      <c r="A10" s="8"/>
      <c r="B10" s="12" t="s">
        <v>57</v>
      </c>
      <c r="C10" s="8"/>
      <c r="D10" s="8"/>
      <c r="E10" s="8"/>
      <c r="F10" s="8"/>
      <c r="G10" s="8"/>
      <c r="H10" s="118"/>
      <c r="I10" s="8"/>
    </row>
    <row r="11" spans="1:9" ht="45" x14ac:dyDescent="0.25">
      <c r="A11" s="8"/>
      <c r="B11" s="22" t="s">
        <v>58</v>
      </c>
      <c r="C11" s="8"/>
      <c r="D11" s="8"/>
      <c r="E11" s="8"/>
      <c r="F11" s="8"/>
      <c r="G11" s="8"/>
      <c r="H11" s="118"/>
      <c r="I11" s="8"/>
    </row>
    <row r="12" spans="1:9" ht="45" x14ac:dyDescent="0.25">
      <c r="A12" s="8"/>
      <c r="B12" s="22" t="s">
        <v>59</v>
      </c>
      <c r="C12" s="8"/>
      <c r="D12" s="8"/>
      <c r="E12" s="8"/>
      <c r="F12" s="8"/>
      <c r="G12" s="8"/>
      <c r="H12" s="118"/>
      <c r="I12" s="8"/>
    </row>
    <row r="13" spans="1:9" x14ac:dyDescent="0.25">
      <c r="A13" s="8"/>
      <c r="B13" s="218" t="s">
        <v>60</v>
      </c>
      <c r="C13" s="219"/>
      <c r="D13" s="219"/>
      <c r="E13" s="220"/>
      <c r="F13" s="8"/>
      <c r="G13" s="8"/>
      <c r="H13" s="118"/>
      <c r="I13" s="8"/>
    </row>
    <row r="14" spans="1:9" ht="60" x14ac:dyDescent="0.25">
      <c r="A14" s="8"/>
      <c r="B14" s="22" t="s">
        <v>62</v>
      </c>
      <c r="C14" s="8"/>
      <c r="D14" s="8"/>
      <c r="E14" s="8"/>
      <c r="F14" s="8"/>
      <c r="G14" s="8"/>
      <c r="H14" s="118"/>
      <c r="I14" s="8"/>
    </row>
    <row r="15" spans="1:9" ht="60" x14ac:dyDescent="0.25">
      <c r="A15" s="8"/>
      <c r="B15" s="22" t="s">
        <v>63</v>
      </c>
      <c r="C15" s="8"/>
      <c r="D15" s="8"/>
      <c r="E15" s="8"/>
      <c r="F15" s="8"/>
      <c r="G15" s="8"/>
      <c r="H15" s="118"/>
      <c r="I15" s="8"/>
    </row>
    <row r="16" spans="1:9" ht="19.5" customHeight="1" x14ac:dyDescent="0.25">
      <c r="A16" s="8"/>
      <c r="B16" s="218" t="s">
        <v>61</v>
      </c>
      <c r="C16" s="219"/>
      <c r="D16" s="219"/>
      <c r="E16" s="220"/>
      <c r="F16" s="8"/>
      <c r="G16" s="8"/>
      <c r="H16" s="118"/>
      <c r="I16" s="8"/>
    </row>
    <row r="17" spans="1:9" ht="30" customHeight="1" x14ac:dyDescent="0.25">
      <c r="A17" s="8"/>
      <c r="B17" s="61" t="s">
        <v>64</v>
      </c>
      <c r="C17" s="18"/>
      <c r="D17" s="18"/>
      <c r="E17" s="19"/>
      <c r="F17" s="8"/>
      <c r="G17" s="8"/>
      <c r="H17" s="118"/>
      <c r="I17" s="8"/>
    </row>
    <row r="18" spans="1:9" ht="33" customHeight="1" x14ac:dyDescent="0.25">
      <c r="A18" s="8"/>
      <c r="B18" s="221" t="s">
        <v>269</v>
      </c>
      <c r="C18" s="163" t="s">
        <v>272</v>
      </c>
      <c r="D18" s="8"/>
      <c r="E18" s="8"/>
      <c r="F18" s="8"/>
      <c r="G18" s="8"/>
      <c r="H18" s="118"/>
      <c r="I18" s="8"/>
    </row>
    <row r="19" spans="1:9" ht="15.75" x14ac:dyDescent="0.25">
      <c r="A19" s="78">
        <v>4</v>
      </c>
      <c r="B19" s="222"/>
      <c r="C19" s="23" t="s">
        <v>69</v>
      </c>
      <c r="D19" s="8"/>
      <c r="E19" s="31" t="s">
        <v>18</v>
      </c>
      <c r="F19" s="25">
        <v>3</v>
      </c>
      <c r="G19" s="17">
        <f t="shared" ref="G19:G42" si="0">H19/F19</f>
        <v>100</v>
      </c>
      <c r="H19" s="16">
        <v>300</v>
      </c>
      <c r="I19" s="1"/>
    </row>
    <row r="20" spans="1:9" ht="15.75" x14ac:dyDescent="0.25">
      <c r="A20" s="78">
        <v>6</v>
      </c>
      <c r="B20" s="222"/>
      <c r="C20" s="23" t="s">
        <v>70</v>
      </c>
      <c r="D20" s="8"/>
      <c r="E20" s="31" t="s">
        <v>18</v>
      </c>
      <c r="F20" s="26">
        <v>1</v>
      </c>
      <c r="G20" s="17">
        <f t="shared" si="0"/>
        <v>377</v>
      </c>
      <c r="H20" s="16">
        <v>377</v>
      </c>
      <c r="I20" s="1"/>
    </row>
    <row r="21" spans="1:9" ht="15.75" x14ac:dyDescent="0.25">
      <c r="A21" s="78">
        <v>7</v>
      </c>
      <c r="B21" s="222"/>
      <c r="C21" s="23" t="s">
        <v>71</v>
      </c>
      <c r="D21" s="8"/>
      <c r="E21" s="31" t="s">
        <v>18</v>
      </c>
      <c r="F21" s="26">
        <v>1</v>
      </c>
      <c r="G21" s="17">
        <f t="shared" si="0"/>
        <v>845.53</v>
      </c>
      <c r="H21" s="16">
        <v>845.53</v>
      </c>
      <c r="I21" s="1"/>
    </row>
    <row r="22" spans="1:9" ht="15.75" x14ac:dyDescent="0.25">
      <c r="A22" s="78">
        <v>8</v>
      </c>
      <c r="B22" s="222"/>
      <c r="C22" s="23" t="s">
        <v>72</v>
      </c>
      <c r="D22" s="8"/>
      <c r="E22" s="31" t="s">
        <v>18</v>
      </c>
      <c r="F22" s="25">
        <v>2</v>
      </c>
      <c r="G22" s="17">
        <f t="shared" si="0"/>
        <v>485.27499999999998</v>
      </c>
      <c r="H22" s="16">
        <v>970.55</v>
      </c>
      <c r="I22" s="1"/>
    </row>
    <row r="23" spans="1:9" ht="31.5" x14ac:dyDescent="0.25">
      <c r="A23" s="78">
        <v>18</v>
      </c>
      <c r="B23" s="222"/>
      <c r="C23" s="23" t="s">
        <v>73</v>
      </c>
      <c r="D23" s="8"/>
      <c r="E23" s="31" t="s">
        <v>18</v>
      </c>
      <c r="F23" s="25">
        <v>1</v>
      </c>
      <c r="G23" s="17">
        <f t="shared" si="0"/>
        <v>5431</v>
      </c>
      <c r="H23" s="16">
        <v>5431</v>
      </c>
      <c r="I23" s="1"/>
    </row>
    <row r="24" spans="1:9" ht="15.75" x14ac:dyDescent="0.25">
      <c r="A24" s="78">
        <v>20</v>
      </c>
      <c r="B24" s="222"/>
      <c r="C24" s="23" t="s">
        <v>74</v>
      </c>
      <c r="D24" s="8"/>
      <c r="E24" s="31" t="s">
        <v>18</v>
      </c>
      <c r="F24" s="25">
        <v>1</v>
      </c>
      <c r="G24" s="17">
        <f t="shared" si="0"/>
        <v>60</v>
      </c>
      <c r="H24" s="16">
        <v>60</v>
      </c>
      <c r="I24" s="1"/>
    </row>
    <row r="25" spans="1:9" ht="15.75" x14ac:dyDescent="0.25">
      <c r="A25" s="78">
        <v>22</v>
      </c>
      <c r="B25" s="222"/>
      <c r="C25" s="23" t="s">
        <v>75</v>
      </c>
      <c r="D25" s="8"/>
      <c r="E25" s="31" t="s">
        <v>18</v>
      </c>
      <c r="F25" s="25">
        <v>1</v>
      </c>
      <c r="G25" s="17">
        <f t="shared" si="0"/>
        <v>2150</v>
      </c>
      <c r="H25" s="16">
        <v>2150</v>
      </c>
      <c r="I25" s="1"/>
    </row>
    <row r="26" spans="1:9" ht="15.75" x14ac:dyDescent="0.25">
      <c r="A26" s="78">
        <v>25</v>
      </c>
      <c r="B26" s="222"/>
      <c r="C26" s="23" t="s">
        <v>76</v>
      </c>
      <c r="D26" s="8"/>
      <c r="E26" s="31" t="s">
        <v>18</v>
      </c>
      <c r="F26" s="25">
        <v>3</v>
      </c>
      <c r="G26" s="17">
        <f t="shared" si="0"/>
        <v>950</v>
      </c>
      <c r="H26" s="16">
        <v>2850</v>
      </c>
      <c r="I26" s="1"/>
    </row>
    <row r="27" spans="1:9" ht="31.5" x14ac:dyDescent="0.25">
      <c r="A27" s="78">
        <v>26</v>
      </c>
      <c r="B27" s="222"/>
      <c r="C27" s="23" t="s">
        <v>77</v>
      </c>
      <c r="D27" s="8"/>
      <c r="E27" s="31" t="s">
        <v>18</v>
      </c>
      <c r="F27" s="25">
        <v>1</v>
      </c>
      <c r="G27" s="17">
        <f t="shared" si="0"/>
        <v>4520</v>
      </c>
      <c r="H27" s="16">
        <v>4520</v>
      </c>
      <c r="I27" s="1"/>
    </row>
    <row r="28" spans="1:9" ht="15.75" x14ac:dyDescent="0.25">
      <c r="A28" s="78">
        <v>36</v>
      </c>
      <c r="B28" s="222"/>
      <c r="C28" s="23" t="s">
        <v>78</v>
      </c>
      <c r="D28" s="8"/>
      <c r="E28" s="31" t="s">
        <v>18</v>
      </c>
      <c r="F28" s="25">
        <v>1</v>
      </c>
      <c r="G28" s="17">
        <f t="shared" si="0"/>
        <v>3500</v>
      </c>
      <c r="H28" s="16">
        <v>3500</v>
      </c>
      <c r="I28" s="1"/>
    </row>
    <row r="29" spans="1:9" ht="15.75" x14ac:dyDescent="0.25">
      <c r="A29" s="78">
        <v>38</v>
      </c>
      <c r="B29" s="222"/>
      <c r="C29" s="23" t="s">
        <v>79</v>
      </c>
      <c r="D29" s="8"/>
      <c r="E29" s="31" t="s">
        <v>18</v>
      </c>
      <c r="F29" s="25">
        <v>1</v>
      </c>
      <c r="G29" s="17">
        <f t="shared" si="0"/>
        <v>4500</v>
      </c>
      <c r="H29" s="16">
        <v>4500</v>
      </c>
      <c r="I29" s="1"/>
    </row>
    <row r="30" spans="1:9" ht="15.75" x14ac:dyDescent="0.25">
      <c r="A30" s="78">
        <v>39</v>
      </c>
      <c r="B30" s="222"/>
      <c r="C30" s="23" t="s">
        <v>80</v>
      </c>
      <c r="D30" s="8"/>
      <c r="E30" s="31" t="s">
        <v>18</v>
      </c>
      <c r="F30" s="25">
        <v>2</v>
      </c>
      <c r="G30" s="17">
        <f t="shared" si="0"/>
        <v>468</v>
      </c>
      <c r="H30" s="16">
        <v>936</v>
      </c>
      <c r="I30" s="1"/>
    </row>
    <row r="31" spans="1:9" ht="15.75" x14ac:dyDescent="0.25">
      <c r="A31" s="78">
        <v>40</v>
      </c>
      <c r="B31" s="222"/>
      <c r="C31" s="23" t="s">
        <v>81</v>
      </c>
      <c r="D31" s="8"/>
      <c r="E31" s="31" t="s">
        <v>18</v>
      </c>
      <c r="F31" s="25">
        <v>1</v>
      </c>
      <c r="G31" s="17">
        <f t="shared" si="0"/>
        <v>1899</v>
      </c>
      <c r="H31" s="16">
        <v>1899</v>
      </c>
      <c r="I31" s="1"/>
    </row>
    <row r="32" spans="1:9" ht="15.75" x14ac:dyDescent="0.25">
      <c r="A32" s="78">
        <v>41</v>
      </c>
      <c r="B32" s="222"/>
      <c r="C32" s="23" t="s">
        <v>82</v>
      </c>
      <c r="D32" s="8"/>
      <c r="E32" s="31" t="s">
        <v>18</v>
      </c>
      <c r="F32" s="25">
        <v>4</v>
      </c>
      <c r="G32" s="17">
        <f t="shared" si="0"/>
        <v>484.08</v>
      </c>
      <c r="H32" s="16">
        <v>1936.32</v>
      </c>
      <c r="I32" s="1"/>
    </row>
    <row r="33" spans="1:9" ht="15.75" x14ac:dyDescent="0.25">
      <c r="A33" s="78">
        <v>45</v>
      </c>
      <c r="B33" s="222"/>
      <c r="C33" s="23" t="s">
        <v>83</v>
      </c>
      <c r="D33" s="8"/>
      <c r="E33" s="31" t="s">
        <v>18</v>
      </c>
      <c r="F33" s="25">
        <v>6</v>
      </c>
      <c r="G33" s="17">
        <f t="shared" si="0"/>
        <v>4993</v>
      </c>
      <c r="H33" s="16">
        <v>29958</v>
      </c>
      <c r="I33" s="1"/>
    </row>
    <row r="34" spans="1:9" ht="15.75" x14ac:dyDescent="0.25">
      <c r="A34" s="78">
        <v>46</v>
      </c>
      <c r="B34" s="222"/>
      <c r="C34" s="23" t="s">
        <v>84</v>
      </c>
      <c r="D34" s="8"/>
      <c r="E34" s="31" t="s">
        <v>18</v>
      </c>
      <c r="F34" s="25">
        <v>1</v>
      </c>
      <c r="G34" s="17">
        <f t="shared" si="0"/>
        <v>6525</v>
      </c>
      <c r="H34" s="16">
        <v>6525</v>
      </c>
      <c r="I34" s="1"/>
    </row>
    <row r="35" spans="1:9" ht="31.5" x14ac:dyDescent="0.25">
      <c r="A35" s="78">
        <v>47</v>
      </c>
      <c r="B35" s="222"/>
      <c r="C35" s="23" t="s">
        <v>85</v>
      </c>
      <c r="D35" s="8"/>
      <c r="E35" s="31" t="s">
        <v>18</v>
      </c>
      <c r="F35" s="25">
        <v>6</v>
      </c>
      <c r="G35" s="17">
        <f t="shared" si="0"/>
        <v>2196.2633333333333</v>
      </c>
      <c r="H35" s="16">
        <v>13177.58</v>
      </c>
      <c r="I35" s="1"/>
    </row>
    <row r="36" spans="1:9" ht="15.75" x14ac:dyDescent="0.25">
      <c r="A36" s="78">
        <v>51</v>
      </c>
      <c r="B36" s="222"/>
      <c r="C36" s="23" t="s">
        <v>86</v>
      </c>
      <c r="D36" s="8"/>
      <c r="E36" s="31" t="s">
        <v>18</v>
      </c>
      <c r="F36" s="25">
        <v>1</v>
      </c>
      <c r="G36" s="17">
        <f t="shared" si="0"/>
        <v>1872</v>
      </c>
      <c r="H36" s="16">
        <v>1872</v>
      </c>
      <c r="I36" s="1"/>
    </row>
    <row r="37" spans="1:9" ht="15.75" x14ac:dyDescent="0.25">
      <c r="A37" s="78">
        <v>52</v>
      </c>
      <c r="B37" s="222"/>
      <c r="C37" s="23" t="s">
        <v>87</v>
      </c>
      <c r="D37" s="8"/>
      <c r="E37" s="31" t="s">
        <v>18</v>
      </c>
      <c r="F37" s="25">
        <v>3</v>
      </c>
      <c r="G37" s="17">
        <f t="shared" si="0"/>
        <v>899</v>
      </c>
      <c r="H37" s="16">
        <v>2697</v>
      </c>
      <c r="I37" s="1"/>
    </row>
    <row r="38" spans="1:9" ht="15.75" x14ac:dyDescent="0.25">
      <c r="A38" s="78">
        <v>53</v>
      </c>
      <c r="B38" s="222"/>
      <c r="C38" s="23" t="s">
        <v>88</v>
      </c>
      <c r="D38" s="8"/>
      <c r="E38" s="31" t="s">
        <v>18</v>
      </c>
      <c r="F38" s="25">
        <v>1</v>
      </c>
      <c r="G38" s="17">
        <f t="shared" si="0"/>
        <v>439</v>
      </c>
      <c r="H38" s="16">
        <v>439</v>
      </c>
      <c r="I38" s="1"/>
    </row>
    <row r="39" spans="1:9" ht="31.5" x14ac:dyDescent="0.25">
      <c r="A39" s="78">
        <v>54</v>
      </c>
      <c r="B39" s="222"/>
      <c r="C39" s="23" t="s">
        <v>89</v>
      </c>
      <c r="D39" s="8"/>
      <c r="E39" s="31" t="s">
        <v>18</v>
      </c>
      <c r="F39" s="25">
        <v>1</v>
      </c>
      <c r="G39" s="17">
        <f t="shared" si="0"/>
        <v>1146</v>
      </c>
      <c r="H39" s="16">
        <v>1146</v>
      </c>
      <c r="I39" s="1"/>
    </row>
    <row r="40" spans="1:9" ht="15.75" x14ac:dyDescent="0.25">
      <c r="A40" s="78">
        <v>55</v>
      </c>
      <c r="B40" s="222"/>
      <c r="C40" s="23" t="s">
        <v>90</v>
      </c>
      <c r="D40" s="8"/>
      <c r="E40" s="31" t="s">
        <v>18</v>
      </c>
      <c r="F40" s="25">
        <v>1</v>
      </c>
      <c r="G40" s="17">
        <f t="shared" si="0"/>
        <v>984</v>
      </c>
      <c r="H40" s="16">
        <v>984</v>
      </c>
      <c r="I40" s="1"/>
    </row>
    <row r="41" spans="1:9" ht="30.75" customHeight="1" x14ac:dyDescent="0.25">
      <c r="A41" s="78">
        <v>56</v>
      </c>
      <c r="B41" s="222"/>
      <c r="C41" s="23" t="s">
        <v>91</v>
      </c>
      <c r="D41" s="8"/>
      <c r="E41" s="68" t="s">
        <v>18</v>
      </c>
      <c r="F41" s="25">
        <v>1</v>
      </c>
      <c r="G41" s="17">
        <f t="shared" si="0"/>
        <v>1840</v>
      </c>
      <c r="H41" s="16">
        <v>1840</v>
      </c>
      <c r="I41" s="1"/>
    </row>
    <row r="42" spans="1:9" ht="15.75" x14ac:dyDescent="0.25">
      <c r="A42" s="78">
        <v>59</v>
      </c>
      <c r="B42" s="222"/>
      <c r="C42" s="23" t="s">
        <v>92</v>
      </c>
      <c r="D42" s="8"/>
      <c r="E42" s="31" t="s">
        <v>18</v>
      </c>
      <c r="F42" s="25">
        <v>3</v>
      </c>
      <c r="G42" s="17">
        <f t="shared" si="0"/>
        <v>695</v>
      </c>
      <c r="H42" s="16">
        <v>2085</v>
      </c>
      <c r="I42" s="1"/>
    </row>
    <row r="43" spans="1:9" ht="15.75" x14ac:dyDescent="0.25">
      <c r="A43" s="78">
        <v>67</v>
      </c>
      <c r="B43" s="222"/>
      <c r="C43" s="23" t="s">
        <v>93</v>
      </c>
      <c r="D43" s="8"/>
      <c r="E43" s="31" t="s">
        <v>18</v>
      </c>
      <c r="F43" s="25">
        <v>2</v>
      </c>
      <c r="G43" s="17">
        <f t="shared" ref="G43:G110" si="1">H43/F43</f>
        <v>1383</v>
      </c>
      <c r="H43" s="16">
        <v>2766</v>
      </c>
      <c r="I43" s="1"/>
    </row>
    <row r="44" spans="1:9" ht="15.75" x14ac:dyDescent="0.25">
      <c r="A44" s="78">
        <v>68</v>
      </c>
      <c r="B44" s="222"/>
      <c r="C44" s="23" t="s">
        <v>93</v>
      </c>
      <c r="D44" s="8"/>
      <c r="E44" s="31" t="s">
        <v>18</v>
      </c>
      <c r="F44" s="25">
        <v>2</v>
      </c>
      <c r="G44" s="17">
        <f t="shared" si="1"/>
        <v>1333</v>
      </c>
      <c r="H44" s="16">
        <v>2666</v>
      </c>
      <c r="I44" s="1"/>
    </row>
    <row r="45" spans="1:9" ht="15.75" x14ac:dyDescent="0.25">
      <c r="A45" s="78">
        <v>69</v>
      </c>
      <c r="B45" s="222"/>
      <c r="C45" s="23" t="s">
        <v>94</v>
      </c>
      <c r="D45" s="8"/>
      <c r="E45" s="31" t="s">
        <v>18</v>
      </c>
      <c r="F45" s="25">
        <v>1</v>
      </c>
      <c r="G45" s="17">
        <f t="shared" si="1"/>
        <v>494</v>
      </c>
      <c r="H45" s="16">
        <v>494</v>
      </c>
      <c r="I45" s="1"/>
    </row>
    <row r="46" spans="1:9" ht="15.75" x14ac:dyDescent="0.25">
      <c r="A46" s="78">
        <v>71</v>
      </c>
      <c r="B46" s="222"/>
      <c r="C46" s="23" t="s">
        <v>95</v>
      </c>
      <c r="D46" s="8"/>
      <c r="E46" s="31" t="s">
        <v>18</v>
      </c>
      <c r="F46" s="25">
        <v>1</v>
      </c>
      <c r="G46" s="17">
        <f t="shared" si="1"/>
        <v>3490</v>
      </c>
      <c r="H46" s="16">
        <v>3490</v>
      </c>
      <c r="I46" s="1"/>
    </row>
    <row r="47" spans="1:9" ht="15.75" x14ac:dyDescent="0.25">
      <c r="A47" s="78">
        <v>72</v>
      </c>
      <c r="B47" s="222"/>
      <c r="C47" s="23" t="s">
        <v>96</v>
      </c>
      <c r="D47" s="8"/>
      <c r="E47" s="31" t="s">
        <v>18</v>
      </c>
      <c r="F47" s="25">
        <v>1</v>
      </c>
      <c r="G47" s="17">
        <f t="shared" si="1"/>
        <v>177</v>
      </c>
      <c r="H47" s="16">
        <v>177</v>
      </c>
      <c r="I47" s="1"/>
    </row>
    <row r="48" spans="1:9" ht="15.75" x14ac:dyDescent="0.25">
      <c r="A48" s="78">
        <v>73</v>
      </c>
      <c r="B48" s="222"/>
      <c r="C48" s="23" t="s">
        <v>247</v>
      </c>
      <c r="D48" s="8"/>
      <c r="E48" s="31" t="s">
        <v>18</v>
      </c>
      <c r="F48" s="25">
        <v>12</v>
      </c>
      <c r="G48" s="17">
        <f t="shared" si="1"/>
        <v>550</v>
      </c>
      <c r="H48" s="16">
        <v>6600</v>
      </c>
      <c r="I48" s="1"/>
    </row>
    <row r="49" spans="1:9" ht="15.75" x14ac:dyDescent="0.25">
      <c r="A49" s="78">
        <v>74</v>
      </c>
      <c r="B49" s="222"/>
      <c r="C49" s="23" t="s">
        <v>267</v>
      </c>
      <c r="D49" s="8"/>
      <c r="E49" s="31" t="s">
        <v>18</v>
      </c>
      <c r="F49" s="25">
        <v>4</v>
      </c>
      <c r="G49" s="17">
        <f t="shared" si="1"/>
        <v>4995</v>
      </c>
      <c r="H49" s="16">
        <v>19980</v>
      </c>
      <c r="I49" s="1"/>
    </row>
    <row r="50" spans="1:9" ht="15.75" x14ac:dyDescent="0.25">
      <c r="A50" s="78">
        <v>76</v>
      </c>
      <c r="B50" s="222"/>
      <c r="C50" s="23" t="s">
        <v>246</v>
      </c>
      <c r="D50" s="8"/>
      <c r="E50" s="31" t="s">
        <v>18</v>
      </c>
      <c r="F50" s="25">
        <v>15</v>
      </c>
      <c r="G50" s="17">
        <f t="shared" si="1"/>
        <v>150</v>
      </c>
      <c r="H50" s="16">
        <v>2250</v>
      </c>
      <c r="I50" s="1"/>
    </row>
    <row r="51" spans="1:9" ht="15.75" x14ac:dyDescent="0.25">
      <c r="A51" s="78">
        <v>77</v>
      </c>
      <c r="B51" s="222"/>
      <c r="C51" s="23" t="s">
        <v>245</v>
      </c>
      <c r="D51" s="8"/>
      <c r="E51" s="31" t="s">
        <v>18</v>
      </c>
      <c r="F51" s="25">
        <v>6</v>
      </c>
      <c r="G51" s="17">
        <f t="shared" si="1"/>
        <v>580</v>
      </c>
      <c r="H51" s="16">
        <v>3480</v>
      </c>
      <c r="I51" s="1"/>
    </row>
    <row r="52" spans="1:9" ht="15.75" x14ac:dyDescent="0.25">
      <c r="A52" s="78">
        <v>78</v>
      </c>
      <c r="B52" s="222"/>
      <c r="C52" s="23" t="s">
        <v>226</v>
      </c>
      <c r="D52" s="8"/>
      <c r="E52" s="31" t="s">
        <v>18</v>
      </c>
      <c r="F52" s="25">
        <v>1</v>
      </c>
      <c r="G52" s="17">
        <f t="shared" si="1"/>
        <v>965</v>
      </c>
      <c r="H52" s="16">
        <v>965</v>
      </c>
      <c r="I52" s="1"/>
    </row>
    <row r="53" spans="1:9" ht="17.25" customHeight="1" x14ac:dyDescent="0.25">
      <c r="A53" s="63"/>
      <c r="B53" s="222"/>
      <c r="C53" s="64" t="s">
        <v>227</v>
      </c>
      <c r="D53" s="63"/>
      <c r="E53" s="65"/>
      <c r="F53" s="69">
        <f>SUM(F19:F52)</f>
        <v>92</v>
      </c>
      <c r="G53" s="66"/>
      <c r="H53" s="70">
        <f>SUM(H19:H52)</f>
        <v>133866.97999999998</v>
      </c>
      <c r="I53" s="67"/>
    </row>
    <row r="54" spans="1:9" s="74" customFormat="1" ht="30.75" customHeight="1" x14ac:dyDescent="0.25">
      <c r="A54" s="62"/>
      <c r="B54" s="222"/>
      <c r="C54" s="162" t="s">
        <v>273</v>
      </c>
      <c r="D54" s="62"/>
      <c r="E54" s="71"/>
      <c r="F54" s="72"/>
      <c r="G54" s="51"/>
      <c r="H54" s="7"/>
      <c r="I54" s="73"/>
    </row>
    <row r="55" spans="1:9" ht="17.25" customHeight="1" x14ac:dyDescent="0.25">
      <c r="A55" s="78">
        <v>1</v>
      </c>
      <c r="B55" s="222"/>
      <c r="C55" s="121" t="s">
        <v>249</v>
      </c>
      <c r="D55" s="8"/>
      <c r="E55" s="31" t="s">
        <v>18</v>
      </c>
      <c r="F55" s="21">
        <v>1</v>
      </c>
      <c r="G55" s="17">
        <f t="shared" ref="G55" si="2">H55/F55</f>
        <v>6600</v>
      </c>
      <c r="H55" s="119">
        <v>6600</v>
      </c>
      <c r="I55" s="1"/>
    </row>
    <row r="56" spans="1:9" s="74" customFormat="1" ht="9.75" customHeight="1" x14ac:dyDescent="0.25">
      <c r="A56" s="62"/>
      <c r="B56" s="222"/>
      <c r="C56" s="77"/>
      <c r="D56" s="62"/>
      <c r="E56" s="71"/>
      <c r="F56" s="72"/>
      <c r="G56" s="51"/>
      <c r="H56" s="7"/>
      <c r="I56" s="73"/>
    </row>
    <row r="57" spans="1:9" s="74" customFormat="1" ht="30.75" customHeight="1" x14ac:dyDescent="0.25">
      <c r="A57" s="62"/>
      <c r="B57" s="222"/>
      <c r="C57" s="162" t="s">
        <v>271</v>
      </c>
      <c r="D57" s="62"/>
      <c r="E57" s="71"/>
      <c r="F57" s="72"/>
      <c r="G57" s="51"/>
      <c r="H57" s="7"/>
      <c r="I57" s="73"/>
    </row>
    <row r="58" spans="1:9" ht="15.75" x14ac:dyDescent="0.25">
      <c r="A58" s="78">
        <v>2</v>
      </c>
      <c r="B58" s="222"/>
      <c r="C58" s="24" t="s">
        <v>97</v>
      </c>
      <c r="D58" s="8"/>
      <c r="E58" s="31" t="s">
        <v>18</v>
      </c>
      <c r="F58" s="21">
        <v>15</v>
      </c>
      <c r="G58" s="17">
        <f t="shared" si="1"/>
        <v>447</v>
      </c>
      <c r="H58" s="119">
        <v>6705</v>
      </c>
      <c r="I58" s="1"/>
    </row>
    <row r="59" spans="1:9" ht="15.75" x14ac:dyDescent="0.25">
      <c r="A59" s="78">
        <v>3</v>
      </c>
      <c r="B59" s="222"/>
      <c r="C59" s="24" t="s">
        <v>98</v>
      </c>
      <c r="D59" s="8"/>
      <c r="E59" s="31" t="s">
        <v>18</v>
      </c>
      <c r="F59" s="21">
        <v>2</v>
      </c>
      <c r="G59" s="17">
        <f t="shared" si="1"/>
        <v>480</v>
      </c>
      <c r="H59" s="119">
        <v>960</v>
      </c>
      <c r="I59" s="1"/>
    </row>
    <row r="60" spans="1:9" ht="15.75" x14ac:dyDescent="0.25">
      <c r="A60" s="78">
        <v>9</v>
      </c>
      <c r="B60" s="222"/>
      <c r="C60" s="24" t="s">
        <v>99</v>
      </c>
      <c r="D60" s="8"/>
      <c r="E60" s="31" t="s">
        <v>18</v>
      </c>
      <c r="F60" s="21">
        <v>7</v>
      </c>
      <c r="G60" s="17">
        <f t="shared" si="1"/>
        <v>1035.7142857142858</v>
      </c>
      <c r="H60" s="119">
        <v>7250</v>
      </c>
      <c r="I60" s="1"/>
    </row>
    <row r="61" spans="1:9" ht="15.75" x14ac:dyDescent="0.25">
      <c r="A61" s="78">
        <v>10</v>
      </c>
      <c r="B61" s="222"/>
      <c r="C61" s="24" t="s">
        <v>100</v>
      </c>
      <c r="D61" s="8"/>
      <c r="E61" s="31" t="s">
        <v>18</v>
      </c>
      <c r="F61" s="21">
        <v>1</v>
      </c>
      <c r="G61" s="17">
        <f t="shared" si="1"/>
        <v>5673.6</v>
      </c>
      <c r="H61" s="119">
        <v>5673.6</v>
      </c>
      <c r="I61" s="1"/>
    </row>
    <row r="62" spans="1:9" ht="15.75" x14ac:dyDescent="0.25">
      <c r="A62" s="78">
        <v>11</v>
      </c>
      <c r="B62" s="222"/>
      <c r="C62" s="24" t="s">
        <v>101</v>
      </c>
      <c r="D62" s="8"/>
      <c r="E62" s="31" t="s">
        <v>18</v>
      </c>
      <c r="F62" s="21">
        <v>1</v>
      </c>
      <c r="G62" s="17">
        <f t="shared" si="1"/>
        <v>5763.6</v>
      </c>
      <c r="H62" s="119">
        <v>5763.6</v>
      </c>
      <c r="I62" s="1"/>
    </row>
    <row r="63" spans="1:9" ht="15.75" x14ac:dyDescent="0.25">
      <c r="A63" s="78">
        <v>12</v>
      </c>
      <c r="B63" s="222"/>
      <c r="C63" s="24" t="s">
        <v>102</v>
      </c>
      <c r="D63" s="8"/>
      <c r="E63" s="31" t="s">
        <v>18</v>
      </c>
      <c r="F63" s="21">
        <v>1</v>
      </c>
      <c r="G63" s="17">
        <f t="shared" si="1"/>
        <v>5616</v>
      </c>
      <c r="H63" s="119">
        <v>5616</v>
      </c>
      <c r="I63" s="1"/>
    </row>
    <row r="64" spans="1:9" ht="15.75" x14ac:dyDescent="0.25">
      <c r="A64" s="78">
        <v>13</v>
      </c>
      <c r="B64" s="222"/>
      <c r="C64" s="24" t="s">
        <v>103</v>
      </c>
      <c r="D64" s="8"/>
      <c r="E64" s="31" t="s">
        <v>18</v>
      </c>
      <c r="F64" s="21">
        <v>1</v>
      </c>
      <c r="G64" s="17">
        <f t="shared" si="1"/>
        <v>5474.4</v>
      </c>
      <c r="H64" s="119">
        <v>5474.4</v>
      </c>
      <c r="I64" s="1"/>
    </row>
    <row r="65" spans="1:9" ht="15.75" x14ac:dyDescent="0.25">
      <c r="A65" s="78">
        <v>14</v>
      </c>
      <c r="B65" s="222"/>
      <c r="C65" s="24" t="s">
        <v>104</v>
      </c>
      <c r="D65" s="8"/>
      <c r="E65" s="31" t="s">
        <v>18</v>
      </c>
      <c r="F65" s="21">
        <v>45</v>
      </c>
      <c r="G65" s="17">
        <f t="shared" si="1"/>
        <v>750</v>
      </c>
      <c r="H65" s="119">
        <v>33750</v>
      </c>
      <c r="I65" s="1"/>
    </row>
    <row r="66" spans="1:9" ht="15.75" x14ac:dyDescent="0.25">
      <c r="A66" s="78">
        <v>16</v>
      </c>
      <c r="B66" s="222"/>
      <c r="C66" s="24" t="s">
        <v>105</v>
      </c>
      <c r="D66" s="8"/>
      <c r="E66" s="31" t="s">
        <v>18</v>
      </c>
      <c r="F66" s="21">
        <v>2</v>
      </c>
      <c r="G66" s="17">
        <f t="shared" si="1"/>
        <v>3462</v>
      </c>
      <c r="H66" s="119">
        <v>6924</v>
      </c>
      <c r="I66" s="1"/>
    </row>
    <row r="67" spans="1:9" ht="15.75" x14ac:dyDescent="0.25">
      <c r="A67" s="78">
        <v>17</v>
      </c>
      <c r="B67" s="222"/>
      <c r="C67" s="24" t="s">
        <v>106</v>
      </c>
      <c r="D67" s="8"/>
      <c r="E67" s="31" t="s">
        <v>18</v>
      </c>
      <c r="F67" s="21">
        <v>5</v>
      </c>
      <c r="G67" s="17">
        <f t="shared" si="1"/>
        <v>375</v>
      </c>
      <c r="H67" s="119">
        <v>1875</v>
      </c>
      <c r="I67" s="1"/>
    </row>
    <row r="68" spans="1:9" ht="15.75" x14ac:dyDescent="0.25">
      <c r="A68" s="78">
        <v>18</v>
      </c>
      <c r="B68" s="222"/>
      <c r="C68" s="24" t="s">
        <v>107</v>
      </c>
      <c r="D68" s="8"/>
      <c r="E68" s="31" t="s">
        <v>18</v>
      </c>
      <c r="F68" s="21">
        <v>6</v>
      </c>
      <c r="G68" s="17">
        <f t="shared" si="1"/>
        <v>833</v>
      </c>
      <c r="H68" s="119">
        <v>4998</v>
      </c>
      <c r="I68" s="1"/>
    </row>
    <row r="69" spans="1:9" ht="15.75" x14ac:dyDescent="0.25">
      <c r="A69" s="78">
        <v>19</v>
      </c>
      <c r="B69" s="222"/>
      <c r="C69" s="24" t="s">
        <v>108</v>
      </c>
      <c r="D69" s="8"/>
      <c r="E69" s="31" t="s">
        <v>18</v>
      </c>
      <c r="F69" s="21">
        <v>5</v>
      </c>
      <c r="G69" s="17">
        <f t="shared" si="1"/>
        <v>750</v>
      </c>
      <c r="H69" s="119">
        <v>3750</v>
      </c>
      <c r="I69" s="1"/>
    </row>
    <row r="70" spans="1:9" ht="15.75" x14ac:dyDescent="0.25">
      <c r="A70" s="78">
        <v>20</v>
      </c>
      <c r="B70" s="222"/>
      <c r="C70" s="24" t="s">
        <v>109</v>
      </c>
      <c r="D70" s="8"/>
      <c r="E70" s="31" t="s">
        <v>18</v>
      </c>
      <c r="F70" s="21">
        <v>20</v>
      </c>
      <c r="G70" s="17">
        <f t="shared" si="1"/>
        <v>250</v>
      </c>
      <c r="H70" s="119">
        <v>5000</v>
      </c>
      <c r="I70" s="1"/>
    </row>
    <row r="71" spans="1:9" ht="31.5" x14ac:dyDescent="0.25">
      <c r="A71" s="78">
        <v>21</v>
      </c>
      <c r="B71" s="222"/>
      <c r="C71" s="24" t="s">
        <v>110</v>
      </c>
      <c r="D71" s="8"/>
      <c r="E71" s="31" t="s">
        <v>18</v>
      </c>
      <c r="F71" s="21">
        <v>1</v>
      </c>
      <c r="G71" s="17">
        <f t="shared" si="1"/>
        <v>6122.4</v>
      </c>
      <c r="H71" s="119">
        <v>6122.4</v>
      </c>
      <c r="I71" s="1"/>
    </row>
    <row r="72" spans="1:9" ht="15.75" x14ac:dyDescent="0.25">
      <c r="A72" s="78">
        <v>22</v>
      </c>
      <c r="B72" s="222"/>
      <c r="C72" s="24" t="s">
        <v>111</v>
      </c>
      <c r="D72" s="8"/>
      <c r="E72" s="31" t="s">
        <v>18</v>
      </c>
      <c r="F72" s="21">
        <v>1</v>
      </c>
      <c r="G72" s="17">
        <f t="shared" si="1"/>
        <v>1152</v>
      </c>
      <c r="H72" s="119">
        <v>1152</v>
      </c>
      <c r="I72" s="1"/>
    </row>
    <row r="73" spans="1:9" ht="15.75" x14ac:dyDescent="0.25">
      <c r="A73" s="78">
        <v>23</v>
      </c>
      <c r="B73" s="222"/>
      <c r="C73" s="24" t="s">
        <v>112</v>
      </c>
      <c r="D73" s="8"/>
      <c r="E73" s="31" t="s">
        <v>18</v>
      </c>
      <c r="F73" s="21">
        <v>30</v>
      </c>
      <c r="G73" s="17">
        <f t="shared" si="1"/>
        <v>10.464</v>
      </c>
      <c r="H73" s="119">
        <v>313.92</v>
      </c>
      <c r="I73" s="1"/>
    </row>
    <row r="74" spans="1:9" ht="15.75" x14ac:dyDescent="0.25">
      <c r="A74" s="78">
        <v>24</v>
      </c>
      <c r="B74" s="222"/>
      <c r="C74" s="24" t="s">
        <v>113</v>
      </c>
      <c r="D74" s="8"/>
      <c r="E74" s="31" t="s">
        <v>18</v>
      </c>
      <c r="F74" s="21">
        <v>1</v>
      </c>
      <c r="G74" s="17">
        <f t="shared" si="1"/>
        <v>1636.8</v>
      </c>
      <c r="H74" s="119">
        <v>1636.8</v>
      </c>
      <c r="I74" s="1"/>
    </row>
    <row r="75" spans="1:9" ht="15.75" x14ac:dyDescent="0.25">
      <c r="A75" s="78">
        <v>25</v>
      </c>
      <c r="B75" s="222"/>
      <c r="C75" s="24" t="s">
        <v>114</v>
      </c>
      <c r="D75" s="8"/>
      <c r="E75" s="31" t="s">
        <v>18</v>
      </c>
      <c r="F75" s="21">
        <v>1</v>
      </c>
      <c r="G75" s="17">
        <f t="shared" si="1"/>
        <v>120</v>
      </c>
      <c r="H75" s="119">
        <v>120</v>
      </c>
      <c r="I75" s="1"/>
    </row>
    <row r="76" spans="1:9" ht="31.5" x14ac:dyDescent="0.25">
      <c r="A76" s="78">
        <v>26</v>
      </c>
      <c r="B76" s="222"/>
      <c r="C76" s="24" t="s">
        <v>115</v>
      </c>
      <c r="D76" s="8"/>
      <c r="E76" s="31" t="s">
        <v>18</v>
      </c>
      <c r="F76" s="21">
        <v>2</v>
      </c>
      <c r="G76" s="17">
        <f t="shared" si="1"/>
        <v>6216</v>
      </c>
      <c r="H76" s="119">
        <v>12432</v>
      </c>
      <c r="I76" s="1"/>
    </row>
    <row r="77" spans="1:9" ht="15.75" x14ac:dyDescent="0.25">
      <c r="A77" s="78">
        <v>27</v>
      </c>
      <c r="B77" s="222"/>
      <c r="C77" s="24" t="s">
        <v>116</v>
      </c>
      <c r="D77" s="8"/>
      <c r="E77" s="31" t="s">
        <v>18</v>
      </c>
      <c r="F77" s="21">
        <v>1</v>
      </c>
      <c r="G77" s="17">
        <f t="shared" si="1"/>
        <v>776.4</v>
      </c>
      <c r="H77" s="119">
        <v>776.4</v>
      </c>
      <c r="I77" s="1"/>
    </row>
    <row r="78" spans="1:9" ht="15.75" x14ac:dyDescent="0.25">
      <c r="A78" s="78">
        <v>28</v>
      </c>
      <c r="B78" s="222"/>
      <c r="C78" s="24" t="s">
        <v>117</v>
      </c>
      <c r="D78" s="8"/>
      <c r="E78" s="31" t="s">
        <v>18</v>
      </c>
      <c r="F78" s="21">
        <v>1</v>
      </c>
      <c r="G78" s="17">
        <f t="shared" si="1"/>
        <v>1646.4</v>
      </c>
      <c r="H78" s="119">
        <v>1646.4</v>
      </c>
      <c r="I78" s="1"/>
    </row>
    <row r="79" spans="1:9" ht="15.75" x14ac:dyDescent="0.25">
      <c r="A79" s="78">
        <v>29</v>
      </c>
      <c r="B79" s="222"/>
      <c r="C79" s="24" t="s">
        <v>118</v>
      </c>
      <c r="D79" s="8"/>
      <c r="E79" s="31" t="s">
        <v>18</v>
      </c>
      <c r="F79" s="21">
        <v>1</v>
      </c>
      <c r="G79" s="17">
        <f t="shared" si="1"/>
        <v>562.79999999999995</v>
      </c>
      <c r="H79" s="119">
        <v>562.79999999999995</v>
      </c>
      <c r="I79" s="1"/>
    </row>
    <row r="80" spans="1:9" ht="15.75" x14ac:dyDescent="0.25">
      <c r="A80" s="78">
        <v>30</v>
      </c>
      <c r="B80" s="222"/>
      <c r="C80" s="24" t="s">
        <v>119</v>
      </c>
      <c r="D80" s="8"/>
      <c r="E80" s="31" t="s">
        <v>18</v>
      </c>
      <c r="F80" s="21">
        <v>2</v>
      </c>
      <c r="G80" s="17">
        <f t="shared" si="1"/>
        <v>2325.6</v>
      </c>
      <c r="H80" s="119">
        <v>4651.2</v>
      </c>
      <c r="I80" s="1"/>
    </row>
    <row r="81" spans="1:9" ht="15.75" x14ac:dyDescent="0.25">
      <c r="A81" s="78">
        <v>31</v>
      </c>
      <c r="B81" s="222"/>
      <c r="C81" s="24" t="s">
        <v>120</v>
      </c>
      <c r="D81" s="8"/>
      <c r="E81" s="31" t="s">
        <v>18</v>
      </c>
      <c r="F81" s="21">
        <v>2</v>
      </c>
      <c r="G81" s="17">
        <f t="shared" si="1"/>
        <v>894</v>
      </c>
      <c r="H81" s="119">
        <v>1788</v>
      </c>
      <c r="I81" s="1"/>
    </row>
    <row r="82" spans="1:9" ht="15.75" x14ac:dyDescent="0.25">
      <c r="A82" s="78">
        <v>32</v>
      </c>
      <c r="B82" s="222"/>
      <c r="C82" s="24" t="s">
        <v>121</v>
      </c>
      <c r="D82" s="8"/>
      <c r="E82" s="31" t="s">
        <v>18</v>
      </c>
      <c r="F82" s="21">
        <v>2</v>
      </c>
      <c r="G82" s="17">
        <f t="shared" si="1"/>
        <v>67.2</v>
      </c>
      <c r="H82" s="119">
        <v>134.4</v>
      </c>
      <c r="I82" s="1"/>
    </row>
    <row r="83" spans="1:9" ht="15.75" x14ac:dyDescent="0.25">
      <c r="A83" s="78">
        <v>33</v>
      </c>
      <c r="B83" s="222"/>
      <c r="C83" s="24" t="s">
        <v>122</v>
      </c>
      <c r="D83" s="8"/>
      <c r="E83" s="31" t="s">
        <v>18</v>
      </c>
      <c r="F83" s="21">
        <v>3</v>
      </c>
      <c r="G83" s="17">
        <f t="shared" si="1"/>
        <v>1152</v>
      </c>
      <c r="H83" s="119">
        <v>3456</v>
      </c>
      <c r="I83" s="1"/>
    </row>
    <row r="84" spans="1:9" ht="15.75" x14ac:dyDescent="0.25">
      <c r="A84" s="78">
        <v>34</v>
      </c>
      <c r="B84" s="222"/>
      <c r="C84" s="24" t="s">
        <v>123</v>
      </c>
      <c r="D84" s="8"/>
      <c r="E84" s="31" t="s">
        <v>18</v>
      </c>
      <c r="F84" s="21">
        <v>120</v>
      </c>
      <c r="G84" s="17">
        <f t="shared" si="1"/>
        <v>17.651999999999997</v>
      </c>
      <c r="H84" s="119">
        <v>2118.2399999999998</v>
      </c>
      <c r="I84" s="1"/>
    </row>
    <row r="85" spans="1:9" ht="15.75" x14ac:dyDescent="0.25">
      <c r="A85" s="78">
        <v>35</v>
      </c>
      <c r="B85" s="222"/>
      <c r="C85" s="24" t="s">
        <v>124</v>
      </c>
      <c r="D85" s="8"/>
      <c r="E85" s="31" t="s">
        <v>18</v>
      </c>
      <c r="F85" s="21">
        <v>350</v>
      </c>
      <c r="G85" s="17">
        <f t="shared" si="1"/>
        <v>7.2</v>
      </c>
      <c r="H85" s="119">
        <v>2520</v>
      </c>
      <c r="I85" s="1"/>
    </row>
    <row r="86" spans="1:9" ht="15.75" x14ac:dyDescent="0.25">
      <c r="A86" s="78">
        <v>36</v>
      </c>
      <c r="B86" s="222"/>
      <c r="C86" s="24" t="s">
        <v>125</v>
      </c>
      <c r="D86" s="8"/>
      <c r="E86" s="31" t="s">
        <v>18</v>
      </c>
      <c r="F86" s="21">
        <v>4</v>
      </c>
      <c r="G86" s="17">
        <f t="shared" si="1"/>
        <v>276</v>
      </c>
      <c r="H86" s="119">
        <v>1104</v>
      </c>
      <c r="I86" s="1"/>
    </row>
    <row r="87" spans="1:9" ht="15.75" x14ac:dyDescent="0.25">
      <c r="A87" s="78">
        <v>37</v>
      </c>
      <c r="B87" s="222"/>
      <c r="C87" s="24" t="s">
        <v>126</v>
      </c>
      <c r="D87" s="8"/>
      <c r="E87" s="31" t="s">
        <v>18</v>
      </c>
      <c r="F87" s="21">
        <v>8</v>
      </c>
      <c r="G87" s="17">
        <f t="shared" si="1"/>
        <v>6.72</v>
      </c>
      <c r="H87" s="119">
        <v>53.76</v>
      </c>
      <c r="I87" s="1"/>
    </row>
    <row r="88" spans="1:9" ht="15.75" x14ac:dyDescent="0.25">
      <c r="A88" s="78">
        <v>38</v>
      </c>
      <c r="B88" s="222"/>
      <c r="C88" s="24" t="s">
        <v>127</v>
      </c>
      <c r="D88" s="8"/>
      <c r="E88" s="31" t="s">
        <v>18</v>
      </c>
      <c r="F88" s="21">
        <v>3</v>
      </c>
      <c r="G88" s="17">
        <f t="shared" si="1"/>
        <v>110.39999999999999</v>
      </c>
      <c r="H88" s="119">
        <v>331.2</v>
      </c>
      <c r="I88" s="1"/>
    </row>
    <row r="89" spans="1:9" ht="15.75" x14ac:dyDescent="0.25">
      <c r="A89" s="78">
        <v>39</v>
      </c>
      <c r="B89" s="222"/>
      <c r="C89" s="24" t="s">
        <v>128</v>
      </c>
      <c r="D89" s="8"/>
      <c r="E89" s="31" t="s">
        <v>18</v>
      </c>
      <c r="F89" s="21">
        <v>30</v>
      </c>
      <c r="G89" s="17">
        <f t="shared" si="1"/>
        <v>39.6</v>
      </c>
      <c r="H89" s="119">
        <v>1188</v>
      </c>
      <c r="I89" s="1"/>
    </row>
    <row r="90" spans="1:9" ht="15.75" x14ac:dyDescent="0.25">
      <c r="A90" s="78">
        <v>40</v>
      </c>
      <c r="B90" s="222"/>
      <c r="C90" s="24" t="s">
        <v>129</v>
      </c>
      <c r="D90" s="8"/>
      <c r="E90" s="31" t="s">
        <v>18</v>
      </c>
      <c r="F90" s="21">
        <v>30</v>
      </c>
      <c r="G90" s="17">
        <f t="shared" si="1"/>
        <v>10.199999999999999</v>
      </c>
      <c r="H90" s="119">
        <v>306</v>
      </c>
      <c r="I90" s="1"/>
    </row>
    <row r="91" spans="1:9" ht="15.75" x14ac:dyDescent="0.25">
      <c r="A91" s="78">
        <v>41</v>
      </c>
      <c r="B91" s="222"/>
      <c r="C91" s="24" t="s">
        <v>130</v>
      </c>
      <c r="D91" s="8"/>
      <c r="E91" s="31" t="s">
        <v>18</v>
      </c>
      <c r="F91" s="21">
        <v>20</v>
      </c>
      <c r="G91" s="17">
        <f t="shared" si="1"/>
        <v>30</v>
      </c>
      <c r="H91" s="119">
        <v>600</v>
      </c>
      <c r="I91" s="1"/>
    </row>
    <row r="92" spans="1:9" ht="31.5" x14ac:dyDescent="0.25">
      <c r="A92" s="78">
        <v>42</v>
      </c>
      <c r="B92" s="222"/>
      <c r="C92" s="24" t="s">
        <v>131</v>
      </c>
      <c r="D92" s="8"/>
      <c r="E92" s="31" t="s">
        <v>18</v>
      </c>
      <c r="F92" s="21">
        <v>20</v>
      </c>
      <c r="G92" s="17">
        <f t="shared" si="1"/>
        <v>730</v>
      </c>
      <c r="H92" s="119">
        <v>14600</v>
      </c>
      <c r="I92" s="1"/>
    </row>
    <row r="93" spans="1:9" ht="15.75" x14ac:dyDescent="0.25">
      <c r="A93" s="78">
        <v>43</v>
      </c>
      <c r="B93" s="222"/>
      <c r="C93" s="24" t="s">
        <v>132</v>
      </c>
      <c r="D93" s="8"/>
      <c r="E93" s="31" t="s">
        <v>18</v>
      </c>
      <c r="F93" s="21">
        <v>3</v>
      </c>
      <c r="G93" s="17">
        <f t="shared" si="1"/>
        <v>980</v>
      </c>
      <c r="H93" s="119">
        <v>2940</v>
      </c>
      <c r="I93" s="1"/>
    </row>
    <row r="94" spans="1:9" ht="15.75" x14ac:dyDescent="0.25">
      <c r="A94" s="78">
        <v>44</v>
      </c>
      <c r="B94" s="222"/>
      <c r="C94" s="24" t="s">
        <v>133</v>
      </c>
      <c r="D94" s="8"/>
      <c r="E94" s="31" t="s">
        <v>18</v>
      </c>
      <c r="F94" s="21">
        <v>1</v>
      </c>
      <c r="G94" s="17">
        <f t="shared" si="1"/>
        <v>2300</v>
      </c>
      <c r="H94" s="119">
        <v>2300</v>
      </c>
      <c r="I94" s="1"/>
    </row>
    <row r="95" spans="1:9" ht="15.75" x14ac:dyDescent="0.25">
      <c r="A95" s="78"/>
      <c r="B95" s="222"/>
      <c r="C95" s="24" t="s">
        <v>134</v>
      </c>
      <c r="D95" s="8"/>
      <c r="E95" s="31" t="s">
        <v>18</v>
      </c>
      <c r="F95" s="21">
        <v>20</v>
      </c>
      <c r="G95" s="17">
        <f t="shared" si="1"/>
        <v>720</v>
      </c>
      <c r="H95" s="119">
        <v>14400</v>
      </c>
      <c r="I95" s="1"/>
    </row>
    <row r="96" spans="1:9" ht="15.75" x14ac:dyDescent="0.25">
      <c r="A96" s="78">
        <v>45</v>
      </c>
      <c r="B96" s="222"/>
      <c r="C96" s="24" t="s">
        <v>134</v>
      </c>
      <c r="D96" s="8"/>
      <c r="E96" s="31" t="s">
        <v>18</v>
      </c>
      <c r="F96" s="21">
        <v>10</v>
      </c>
      <c r="G96" s="17">
        <f t="shared" si="1"/>
        <v>680</v>
      </c>
      <c r="H96" s="119">
        <v>6800</v>
      </c>
      <c r="I96" s="1"/>
    </row>
    <row r="97" spans="1:9" ht="15.75" x14ac:dyDescent="0.25">
      <c r="A97" s="78">
        <v>46</v>
      </c>
      <c r="B97" s="222"/>
      <c r="C97" s="24" t="s">
        <v>135</v>
      </c>
      <c r="D97" s="8"/>
      <c r="E97" s="31" t="s">
        <v>18</v>
      </c>
      <c r="F97" s="21">
        <v>10</v>
      </c>
      <c r="G97" s="17">
        <f t="shared" si="1"/>
        <v>1150</v>
      </c>
      <c r="H97" s="119">
        <v>11500</v>
      </c>
      <c r="I97" s="1"/>
    </row>
    <row r="98" spans="1:9" ht="15.75" x14ac:dyDescent="0.25">
      <c r="A98" s="78">
        <v>47</v>
      </c>
      <c r="B98" s="222"/>
      <c r="C98" s="24" t="s">
        <v>136</v>
      </c>
      <c r="D98" s="8"/>
      <c r="E98" s="31" t="s">
        <v>18</v>
      </c>
      <c r="F98" s="21">
        <v>1</v>
      </c>
      <c r="G98" s="17">
        <f t="shared" si="1"/>
        <v>4500</v>
      </c>
      <c r="H98" s="119">
        <v>4500</v>
      </c>
      <c r="I98" s="1"/>
    </row>
    <row r="99" spans="1:9" ht="15.75" x14ac:dyDescent="0.25">
      <c r="A99" s="78">
        <v>48</v>
      </c>
      <c r="B99" s="222"/>
      <c r="C99" s="24" t="s">
        <v>137</v>
      </c>
      <c r="D99" s="8"/>
      <c r="E99" s="31" t="s">
        <v>18</v>
      </c>
      <c r="F99" s="21">
        <v>1</v>
      </c>
      <c r="G99" s="17">
        <f t="shared" si="1"/>
        <v>2500</v>
      </c>
      <c r="H99" s="119">
        <v>2500</v>
      </c>
      <c r="I99" s="1"/>
    </row>
    <row r="100" spans="1:9" ht="15.75" customHeight="1" x14ac:dyDescent="0.25">
      <c r="A100" s="78">
        <v>49</v>
      </c>
      <c r="B100" s="222"/>
      <c r="C100" s="24" t="s">
        <v>138</v>
      </c>
      <c r="D100" s="8"/>
      <c r="E100" s="31" t="s">
        <v>18</v>
      </c>
      <c r="F100" s="21">
        <v>1</v>
      </c>
      <c r="G100" s="17">
        <f t="shared" si="1"/>
        <v>1500</v>
      </c>
      <c r="H100" s="119">
        <v>1500</v>
      </c>
      <c r="I100" s="1"/>
    </row>
    <row r="101" spans="1:9" ht="15.75" customHeight="1" x14ac:dyDescent="0.25">
      <c r="A101" s="78">
        <v>50</v>
      </c>
      <c r="B101" s="222"/>
      <c r="C101" s="24" t="s">
        <v>139</v>
      </c>
      <c r="D101" s="8"/>
      <c r="E101" s="31" t="s">
        <v>18</v>
      </c>
      <c r="F101" s="21">
        <v>10</v>
      </c>
      <c r="G101" s="17">
        <f t="shared" si="1"/>
        <v>675</v>
      </c>
      <c r="H101" s="119">
        <v>6750</v>
      </c>
      <c r="I101" s="1"/>
    </row>
    <row r="102" spans="1:9" ht="15.75" customHeight="1" x14ac:dyDescent="0.25">
      <c r="A102" s="78">
        <v>51</v>
      </c>
      <c r="B102" s="222"/>
      <c r="C102" s="24" t="s">
        <v>140</v>
      </c>
      <c r="D102" s="8"/>
      <c r="E102" s="31" t="s">
        <v>18</v>
      </c>
      <c r="F102" s="21">
        <v>1</v>
      </c>
      <c r="G102" s="17">
        <f t="shared" si="1"/>
        <v>5900</v>
      </c>
      <c r="H102" s="119">
        <v>5900</v>
      </c>
      <c r="I102" s="1"/>
    </row>
    <row r="103" spans="1:9" ht="15.75" customHeight="1" x14ac:dyDescent="0.25">
      <c r="A103" s="78">
        <v>52</v>
      </c>
      <c r="B103" s="222"/>
      <c r="C103" s="24" t="s">
        <v>141</v>
      </c>
      <c r="D103" s="8"/>
      <c r="E103" s="31" t="s">
        <v>18</v>
      </c>
      <c r="F103" s="21">
        <v>1</v>
      </c>
      <c r="G103" s="17">
        <f t="shared" si="1"/>
        <v>3999</v>
      </c>
      <c r="H103" s="119">
        <v>3999</v>
      </c>
      <c r="I103" s="1"/>
    </row>
    <row r="104" spans="1:9" ht="15.75" customHeight="1" x14ac:dyDescent="0.25">
      <c r="A104" s="78">
        <v>53</v>
      </c>
      <c r="B104" s="222"/>
      <c r="C104" s="24" t="s">
        <v>142</v>
      </c>
      <c r="D104" s="8"/>
      <c r="E104" s="31" t="s">
        <v>18</v>
      </c>
      <c r="F104" s="21">
        <v>1</v>
      </c>
      <c r="G104" s="17">
        <f t="shared" si="1"/>
        <v>1700</v>
      </c>
      <c r="H104" s="119">
        <v>1700</v>
      </c>
      <c r="I104" s="1"/>
    </row>
    <row r="105" spans="1:9" ht="15.75" customHeight="1" x14ac:dyDescent="0.25">
      <c r="A105" s="78">
        <v>54</v>
      </c>
      <c r="B105" s="222"/>
      <c r="C105" s="24" t="s">
        <v>143</v>
      </c>
      <c r="D105" s="8"/>
      <c r="E105" s="31" t="s">
        <v>18</v>
      </c>
      <c r="F105" s="21">
        <v>14</v>
      </c>
      <c r="G105" s="17">
        <f t="shared" si="1"/>
        <v>3200</v>
      </c>
      <c r="H105" s="119">
        <v>44800</v>
      </c>
      <c r="I105" s="1"/>
    </row>
    <row r="106" spans="1:9" ht="15.75" customHeight="1" x14ac:dyDescent="0.25">
      <c r="A106" s="78">
        <v>55</v>
      </c>
      <c r="B106" s="222"/>
      <c r="C106" s="24" t="s">
        <v>99</v>
      </c>
      <c r="D106" s="8"/>
      <c r="E106" s="31" t="s">
        <v>18</v>
      </c>
      <c r="F106" s="21">
        <v>6</v>
      </c>
      <c r="G106" s="17">
        <f t="shared" si="1"/>
        <v>2760</v>
      </c>
      <c r="H106" s="119">
        <v>16560</v>
      </c>
      <c r="I106" s="1"/>
    </row>
    <row r="107" spans="1:9" ht="15.75" customHeight="1" x14ac:dyDescent="0.25">
      <c r="A107" s="78">
        <v>56</v>
      </c>
      <c r="B107" s="222"/>
      <c r="C107" s="24" t="s">
        <v>144</v>
      </c>
      <c r="D107" s="8"/>
      <c r="E107" s="31" t="s">
        <v>18</v>
      </c>
      <c r="F107" s="21">
        <v>1</v>
      </c>
      <c r="G107" s="17">
        <f t="shared" si="1"/>
        <v>560</v>
      </c>
      <c r="H107" s="119">
        <v>560</v>
      </c>
      <c r="I107" s="1"/>
    </row>
    <row r="108" spans="1:9" ht="15.75" customHeight="1" x14ac:dyDescent="0.25">
      <c r="A108" s="78">
        <v>57</v>
      </c>
      <c r="B108" s="222"/>
      <c r="C108" s="24" t="s">
        <v>268</v>
      </c>
      <c r="D108" s="8"/>
      <c r="E108" s="31" t="s">
        <v>18</v>
      </c>
      <c r="F108" s="21">
        <v>1</v>
      </c>
      <c r="G108" s="17">
        <f t="shared" si="1"/>
        <v>43653.599999999999</v>
      </c>
      <c r="H108" s="119">
        <v>43653.599999999999</v>
      </c>
      <c r="I108" s="1"/>
    </row>
    <row r="109" spans="1:9" ht="15.75" customHeight="1" x14ac:dyDescent="0.25">
      <c r="A109" s="78">
        <v>58</v>
      </c>
      <c r="B109" s="222"/>
      <c r="C109" s="24" t="s">
        <v>248</v>
      </c>
      <c r="D109" s="8"/>
      <c r="E109" s="31" t="s">
        <v>18</v>
      </c>
      <c r="F109" s="21">
        <v>3</v>
      </c>
      <c r="G109" s="17">
        <f t="shared" si="1"/>
        <v>3740</v>
      </c>
      <c r="H109" s="119">
        <v>11220</v>
      </c>
      <c r="I109" s="1"/>
    </row>
    <row r="110" spans="1:9" ht="15.75" customHeight="1" x14ac:dyDescent="0.25">
      <c r="A110" s="78">
        <v>59</v>
      </c>
      <c r="B110" s="222"/>
      <c r="C110" s="24" t="s">
        <v>225</v>
      </c>
      <c r="D110" s="8"/>
      <c r="E110" s="31" t="s">
        <v>18</v>
      </c>
      <c r="F110" s="21">
        <v>3</v>
      </c>
      <c r="G110" s="17">
        <f t="shared" si="1"/>
        <v>1100</v>
      </c>
      <c r="H110" s="119">
        <v>3300</v>
      </c>
      <c r="I110" s="1"/>
    </row>
    <row r="111" spans="1:9" ht="34.5" customHeight="1" x14ac:dyDescent="0.25">
      <c r="A111" s="63"/>
      <c r="B111" s="223"/>
      <c r="C111" s="75" t="s">
        <v>275</v>
      </c>
      <c r="D111" s="63"/>
      <c r="E111" s="65"/>
      <c r="F111" s="76">
        <f>SUM(F58:F110)</f>
        <v>832</v>
      </c>
      <c r="G111" s="66"/>
      <c r="H111" s="120">
        <f>SUM(H58:H110)</f>
        <v>336235.72</v>
      </c>
      <c r="I111" s="67"/>
    </row>
    <row r="112" spans="1:9" ht="60" x14ac:dyDescent="0.25">
      <c r="A112" s="20"/>
      <c r="B112" s="22" t="s">
        <v>65</v>
      </c>
      <c r="C112" s="8"/>
      <c r="D112" s="8"/>
      <c r="E112" s="8"/>
      <c r="F112" s="8"/>
      <c r="G112" s="8"/>
      <c r="H112" s="118"/>
      <c r="I112" s="8"/>
    </row>
    <row r="113" spans="1:9" ht="60" x14ac:dyDescent="0.25">
      <c r="A113" s="8"/>
      <c r="B113" s="22" t="s">
        <v>66</v>
      </c>
      <c r="C113" s="8"/>
      <c r="D113" s="8"/>
      <c r="E113" s="8"/>
      <c r="F113" s="8"/>
      <c r="G113" s="8"/>
      <c r="H113" s="118"/>
      <c r="I113" s="8"/>
    </row>
    <row r="114" spans="1:9" ht="45" x14ac:dyDescent="0.25">
      <c r="A114" s="8"/>
      <c r="B114" s="22" t="s">
        <v>67</v>
      </c>
      <c r="C114" s="8"/>
      <c r="D114" s="8"/>
      <c r="E114" s="8"/>
      <c r="F114" s="8"/>
      <c r="G114" s="8"/>
      <c r="H114" s="118"/>
      <c r="I114" s="8"/>
    </row>
    <row r="115" spans="1:9" ht="17.25" customHeight="1" x14ac:dyDescent="0.25">
      <c r="A115" s="8"/>
      <c r="B115" s="215" t="s">
        <v>146</v>
      </c>
      <c r="C115" s="216"/>
      <c r="D115" s="216"/>
      <c r="E115" s="217"/>
      <c r="F115" s="30"/>
      <c r="H115" s="28">
        <f>H111+H53</f>
        <v>470102.69999999995</v>
      </c>
      <c r="I115" s="20"/>
    </row>
    <row r="116" spans="1:9" ht="18.75" x14ac:dyDescent="0.3">
      <c r="A116" s="8"/>
      <c r="B116" s="215" t="s">
        <v>68</v>
      </c>
      <c r="C116" s="216"/>
      <c r="D116" s="216"/>
      <c r="E116" s="217"/>
      <c r="F116" s="29"/>
      <c r="G116" s="13"/>
      <c r="H116" s="27">
        <f>H111+H53</f>
        <v>470102.69999999995</v>
      </c>
      <c r="I116" s="8"/>
    </row>
  </sheetData>
  <mergeCells count="11">
    <mergeCell ref="B115:E115"/>
    <mergeCell ref="B116:E116"/>
    <mergeCell ref="B13:E13"/>
    <mergeCell ref="B16:E16"/>
    <mergeCell ref="B18:B111"/>
    <mergeCell ref="I2:I3"/>
    <mergeCell ref="A2:A3"/>
    <mergeCell ref="B2:B3"/>
    <mergeCell ref="C2:D2"/>
    <mergeCell ref="E2:E3"/>
    <mergeCell ref="F2:H2"/>
  </mergeCells>
  <pageMargins left="0.23622047244094491" right="0.23622047244094491" top="0.74803149606299213" bottom="0.74803149606299213" header="0.31496062992125984" footer="0.31496062992125984"/>
  <pageSetup paperSize="9" scale="93" fitToHeight="0" orientation="landscape" r:id="rId1"/>
  <rowBreaks count="2" manualBreakCount="2">
    <brk id="13" max="8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Основні</vt:lpstr>
      <vt:lpstr>МШП</vt:lpstr>
      <vt:lpstr>Основні!Область_друку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2021-01-13T10:11:02Z</cp:lastPrinted>
  <dcterms:created xsi:type="dcterms:W3CDTF">2020-12-09T07:56:36Z</dcterms:created>
  <dcterms:modified xsi:type="dcterms:W3CDTF">2021-01-19T07:29:43Z</dcterms:modified>
</cp:coreProperties>
</file>